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A\A\MSTÓW\2020 na 2021\GAZ\2020-2021\"/>
    </mc:Choice>
  </mc:AlternateContent>
  <bookViews>
    <workbookView xWindow="0" yWindow="0" windowWidth="28800" windowHeight="12435"/>
  </bookViews>
  <sheets>
    <sheet name="Wykaz ppg" sheetId="2" r:id="rId1"/>
    <sheet name="Ark. ofertowy - Zał 3 do oferty" sheetId="3" r:id="rId2"/>
  </sheets>
  <calcPr calcId="152511"/>
</workbook>
</file>

<file path=xl/calcChain.xml><?xml version="1.0" encoding="utf-8"?>
<calcChain xmlns="http://schemas.openxmlformats.org/spreadsheetml/2006/main">
  <c r="BK9" i="2" l="1"/>
  <c r="BJ9" i="2" l="1"/>
  <c r="BJ8" i="2"/>
  <c r="BJ7" i="2"/>
  <c r="BJ5" i="2"/>
  <c r="BH7" i="2"/>
  <c r="BH5" i="2"/>
  <c r="BJ3" i="2"/>
  <c r="BH3" i="2"/>
  <c r="BD9" i="2"/>
  <c r="BD8" i="2"/>
  <c r="BD7" i="2"/>
  <c r="BD5" i="2"/>
  <c r="BD3" i="2"/>
  <c r="F10" i="3" l="1"/>
  <c r="B10" i="3"/>
  <c r="BI9" i="2"/>
  <c r="H10" i="3" s="1"/>
  <c r="BE9" i="2"/>
  <c r="G10" i="3" s="1"/>
  <c r="AX9" i="2"/>
  <c r="V9" i="2"/>
  <c r="AH9" i="2" s="1"/>
  <c r="U9" i="2"/>
  <c r="AG9" i="2" s="1"/>
  <c r="T9" i="2"/>
  <c r="AF9" i="2" s="1"/>
  <c r="S9" i="2"/>
  <c r="AE9" i="2" s="1"/>
  <c r="R9" i="2"/>
  <c r="AD9" i="2" s="1"/>
  <c r="A10" i="3"/>
  <c r="I10" i="3" l="1"/>
  <c r="C10" i="3"/>
  <c r="B9" i="3" l="1"/>
  <c r="B8" i="3"/>
  <c r="B7" i="3"/>
  <c r="B6" i="3"/>
  <c r="B5" i="3"/>
  <c r="B4" i="3"/>
  <c r="B3" i="3"/>
  <c r="BI8" i="2"/>
  <c r="H9" i="3" s="1"/>
  <c r="BI7" i="2"/>
  <c r="H8" i="3" s="1"/>
  <c r="BI6" i="2"/>
  <c r="H7" i="3" s="1"/>
  <c r="BI5" i="2"/>
  <c r="H6" i="3" s="1"/>
  <c r="BI4" i="2"/>
  <c r="H5" i="3" s="1"/>
  <c r="BI3" i="2"/>
  <c r="H4" i="3" s="1"/>
  <c r="BI2" i="2"/>
  <c r="H3" i="3" s="1"/>
  <c r="AX8" i="2"/>
  <c r="AX7" i="2"/>
  <c r="AX6" i="2"/>
  <c r="AX5" i="2"/>
  <c r="AX4" i="2"/>
  <c r="AX3" i="2"/>
  <c r="AX2" i="2"/>
  <c r="V8" i="2"/>
  <c r="U8" i="2"/>
  <c r="T8" i="2"/>
  <c r="S8" i="2"/>
  <c r="R8" i="2"/>
  <c r="Q8" i="2"/>
  <c r="V7" i="2"/>
  <c r="U7" i="2"/>
  <c r="T7" i="2"/>
  <c r="S7" i="2"/>
  <c r="R7" i="2"/>
  <c r="Q7" i="2"/>
  <c r="V6" i="2"/>
  <c r="U6" i="2"/>
  <c r="T6" i="2"/>
  <c r="S6" i="2"/>
  <c r="R6" i="2"/>
  <c r="Q6" i="2"/>
  <c r="BB3" i="2"/>
  <c r="D4" i="3" s="1"/>
  <c r="F9" i="3"/>
  <c r="F8" i="3"/>
  <c r="F7" i="3"/>
  <c r="F6" i="3"/>
  <c r="F5" i="3"/>
  <c r="F4" i="3"/>
  <c r="F3" i="3"/>
  <c r="D3" i="3"/>
  <c r="BK4" i="2" l="1"/>
  <c r="I5" i="3" s="1"/>
  <c r="BK8" i="2"/>
  <c r="I9" i="3" s="1"/>
  <c r="BK5" i="2"/>
  <c r="I6" i="3" s="1"/>
  <c r="BK7" i="2"/>
  <c r="I8" i="3" s="1"/>
  <c r="BK6" i="2"/>
  <c r="I7" i="3" s="1"/>
  <c r="BK2" i="2"/>
  <c r="I3" i="3" s="1"/>
  <c r="AX10" i="2"/>
  <c r="BK3" i="2"/>
  <c r="I4" i="3" s="1"/>
  <c r="BB4" i="2"/>
  <c r="A9" i="3"/>
  <c r="A8" i="3"/>
  <c r="A7" i="3"/>
  <c r="A6" i="3"/>
  <c r="A5" i="3"/>
  <c r="A4" i="3"/>
  <c r="A3" i="3"/>
  <c r="BC2" i="2"/>
  <c r="E3" i="3" s="1"/>
  <c r="BE8" i="2"/>
  <c r="G9" i="3" s="1"/>
  <c r="BE7" i="2"/>
  <c r="G8" i="3" s="1"/>
  <c r="BE6" i="2"/>
  <c r="G7" i="3" s="1"/>
  <c r="BE5" i="2"/>
  <c r="G6" i="3" s="1"/>
  <c r="BE4" i="2"/>
  <c r="G5" i="3" s="1"/>
  <c r="BE3" i="2"/>
  <c r="G4" i="3" s="1"/>
  <c r="BE2" i="2"/>
  <c r="G3" i="3" s="1"/>
  <c r="C3" i="3" l="1"/>
  <c r="BB5" i="2"/>
  <c r="BB6" i="2" s="1"/>
  <c r="BB7" i="2" s="1"/>
  <c r="BB8" i="2" s="1"/>
  <c r="BB9" i="2" s="1"/>
  <c r="D5" i="3"/>
  <c r="D10" i="3" l="1"/>
  <c r="BC9" i="2"/>
  <c r="BL9" i="2" s="1"/>
  <c r="BM9" i="2" s="1"/>
  <c r="BN9" i="2" s="1"/>
  <c r="BL2" i="2"/>
  <c r="D8" i="3"/>
  <c r="D7" i="3"/>
  <c r="D6" i="3"/>
  <c r="D9" i="3"/>
  <c r="BC6" i="2"/>
  <c r="E7" i="3" s="1"/>
  <c r="C7" i="3"/>
  <c r="BC3" i="2"/>
  <c r="E4" i="3" s="1"/>
  <c r="C4" i="3"/>
  <c r="BC7" i="2"/>
  <c r="E8" i="3" s="1"/>
  <c r="C8" i="3"/>
  <c r="C6" i="3"/>
  <c r="BC5" i="2"/>
  <c r="E6" i="3" s="1"/>
  <c r="BC4" i="2"/>
  <c r="E5" i="3" s="1"/>
  <c r="C5" i="3"/>
  <c r="BC8" i="2"/>
  <c r="E9" i="3" s="1"/>
  <c r="C9" i="3"/>
  <c r="J3" i="3" l="1"/>
  <c r="E10" i="3"/>
  <c r="BM2" i="2"/>
  <c r="BL3" i="2"/>
  <c r="J4" i="3" s="1"/>
  <c r="BL8" i="2"/>
  <c r="J9" i="3" s="1"/>
  <c r="BL6" i="2"/>
  <c r="J7" i="3" s="1"/>
  <c r="BL4" i="2"/>
  <c r="J5" i="3" s="1"/>
  <c r="BL5" i="2"/>
  <c r="J6" i="3" s="1"/>
  <c r="BL7" i="2"/>
  <c r="J8" i="3" s="1"/>
  <c r="BN2" i="2" l="1"/>
  <c r="J10" i="3"/>
  <c r="BM4" i="2"/>
  <c r="BN4" i="2" s="1"/>
  <c r="BM6" i="2"/>
  <c r="BN6" i="2" s="1"/>
  <c r="BM7" i="2"/>
  <c r="BN7" i="2" s="1"/>
  <c r="BM5" i="2"/>
  <c r="BN5" i="2" s="1"/>
  <c r="BM8" i="2"/>
  <c r="BN8" i="2" s="1"/>
  <c r="BM3" i="2"/>
  <c r="BM10" i="2" s="1"/>
  <c r="BL10" i="2" l="1"/>
  <c r="J11" i="3"/>
  <c r="BN3" i="2"/>
  <c r="BN10" i="2" s="1"/>
  <c r="J12" i="3" l="1"/>
  <c r="J13" i="3" s="1"/>
</calcChain>
</file>

<file path=xl/sharedStrings.xml><?xml version="1.0" encoding="utf-8"?>
<sst xmlns="http://schemas.openxmlformats.org/spreadsheetml/2006/main" count="309" uniqueCount="109">
  <si>
    <t>Nabywca</t>
  </si>
  <si>
    <t>Kod</t>
  </si>
  <si>
    <t>Poczta</t>
  </si>
  <si>
    <t>Miejscowość</t>
  </si>
  <si>
    <t>Ulica</t>
  </si>
  <si>
    <t>Nr posesji</t>
  </si>
  <si>
    <t>Nr lokalu</t>
  </si>
  <si>
    <t xml:space="preserve">Punkt poboru </t>
  </si>
  <si>
    <t>Grupa taryfowa</t>
  </si>
  <si>
    <t>Moc zamówiona [kWh/h]</t>
  </si>
  <si>
    <t>Szacowane zużycie STYCZEŃ [kWh]</t>
  </si>
  <si>
    <t>Szacowane zużycie        LUTY           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</si>
  <si>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</si>
  <si>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</si>
  <si>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</si>
  <si>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</si>
  <si>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</si>
  <si>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</si>
  <si>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</si>
  <si>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</si>
  <si>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</si>
  <si>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zużycie MARZEC [kWh]</t>
  </si>
  <si>
    <t>Szacowane roczne zużycie paliwa gazowego [kWh]</t>
  </si>
  <si>
    <t xml:space="preserve">Obecny Sprzedawca </t>
  </si>
  <si>
    <t>OSD</t>
  </si>
  <si>
    <t>Termin obowiązywania umowy</t>
  </si>
  <si>
    <t xml:space="preserve">Nr NIP </t>
  </si>
  <si>
    <t>Akcyza</t>
  </si>
  <si>
    <t>Nr PPG wg OSD</t>
  </si>
  <si>
    <t>zwolniony</t>
  </si>
  <si>
    <t>Lp.</t>
  </si>
  <si>
    <t>wg OWU</t>
  </si>
  <si>
    <t>Termin wypowiedzenia</t>
  </si>
  <si>
    <t>Promocja</t>
  </si>
  <si>
    <t>PSG</t>
  </si>
  <si>
    <t>Odbiorca</t>
  </si>
  <si>
    <t>Adresat faktury</t>
  </si>
  <si>
    <t>Ilość godzin w roku [h]</t>
  </si>
  <si>
    <t>Wartość netto</t>
  </si>
  <si>
    <t>Wartość brutto</t>
  </si>
  <si>
    <t>Razem</t>
  </si>
  <si>
    <t>VAT</t>
  </si>
  <si>
    <t>Cena jednostkowa paliwa netto [zł/kWh]</t>
  </si>
  <si>
    <t>Wartość abonamentu netto</t>
  </si>
  <si>
    <t>Wartość akcyzy netto</t>
  </si>
  <si>
    <t>Wartość opłaty dystrybucyjnej stałej</t>
  </si>
  <si>
    <t>Cena jednostkowa opłaty dystrybucyjnej zmiennej netto [zł/kWh]</t>
  </si>
  <si>
    <t>Cena jednostkowa abonamentu netto [zł/mc]</t>
  </si>
  <si>
    <t>Cena jednostkowa akcyzy netto [zł/kWh]</t>
  </si>
  <si>
    <t>Cena jednostkowa opłaty dystrybucyjnej stałej netto [zł/mc]</t>
  </si>
  <si>
    <t>Wartość opłaty dystrybucyjnej zmiennej</t>
  </si>
  <si>
    <t>Obiekt</t>
  </si>
  <si>
    <t>PPG</t>
  </si>
  <si>
    <t>Razem netto</t>
  </si>
  <si>
    <t>Razem brutto</t>
  </si>
  <si>
    <t>miejscowość i data</t>
  </si>
  <si>
    <t>Uwaga:</t>
  </si>
  <si>
    <t xml:space="preserve">Uwaga: </t>
  </si>
  <si>
    <t>2. Wykonawca wypełniając wskazane przez Zamawiającego w arkuszu nr 1 pola, automatycznie wypełnia arkusz nr 2 „Arkusz ofertowy”.</t>
  </si>
  <si>
    <t>Arkusza ofertowego nie należy samemu, ręcznie wypełniać, dane automatycznie są przenoszone z arkusza nr 1 "Wykaz ppg"</t>
  </si>
  <si>
    <t>ARKUSZ OFERTOWY - załącznik do Formularza Ofertowego stanowiacego Załącznik nr 3 do SIWZ</t>
  </si>
  <si>
    <t>1. Wprowadzono formuły. Wykonawca wypełnia TYLKO pola zaznaczone kolorem pomarańczowym. Zamawiający wymaga ceny jednolitej dla wszystkich ppg.</t>
  </si>
  <si>
    <t xml:space="preserve">Gmina Mstów </t>
  </si>
  <si>
    <t>42-244</t>
  </si>
  <si>
    <t>Mstów</t>
  </si>
  <si>
    <t>949-219-51-02</t>
  </si>
  <si>
    <t>Gmina Mstów</t>
  </si>
  <si>
    <t>Zespół Szkolno-Przedszkolny  im. Jana Pawła II w Jaskrowie</t>
  </si>
  <si>
    <t>Jaskrów</t>
  </si>
  <si>
    <t>Starowiejska</t>
  </si>
  <si>
    <t>Szkoła Podstawowa im. Kornela Makuszyńskiego w Brzyszowie</t>
  </si>
  <si>
    <t>Brzyszów</t>
  </si>
  <si>
    <t>-</t>
  </si>
  <si>
    <t xml:space="preserve">Szkoła Podstawowa w Mokrzeszy </t>
  </si>
  <si>
    <t>Mokrzesz</t>
  </si>
  <si>
    <t xml:space="preserve">Kościelna </t>
  </si>
  <si>
    <t xml:space="preserve">Szkoła Podstawowa im. Św. Huberta w Krasicach </t>
  </si>
  <si>
    <t>Krasice</t>
  </si>
  <si>
    <t xml:space="preserve">Strażacka </t>
  </si>
  <si>
    <t xml:space="preserve">Zespół Szkolno-Przedszkolny w Zawadzie </t>
  </si>
  <si>
    <t xml:space="preserve">Zawada </t>
  </si>
  <si>
    <t xml:space="preserve">Główna </t>
  </si>
  <si>
    <t>Publiczne Przedszkole w Siedlcu</t>
  </si>
  <si>
    <t>Siedlec</t>
  </si>
  <si>
    <t>Kazimierza Wielkiego</t>
  </si>
  <si>
    <t xml:space="preserve"> -</t>
  </si>
  <si>
    <t xml:space="preserve">Szkoła Podstawowa w Mokrzesz                        </t>
  </si>
  <si>
    <t>Urząd Gminy Mstów</t>
  </si>
  <si>
    <t>PL0039729549</t>
  </si>
  <si>
    <t>PL0030709337</t>
  </si>
  <si>
    <t>PL0030694342</t>
  </si>
  <si>
    <t>PL0030729831</t>
  </si>
  <si>
    <t>PL0030740893</t>
  </si>
  <si>
    <t>Kuchary</t>
  </si>
  <si>
    <t xml:space="preserve">Głowna </t>
  </si>
  <si>
    <t>PL0030799958</t>
  </si>
  <si>
    <t>PL0030002658</t>
  </si>
  <si>
    <t>PL0030002677</t>
  </si>
  <si>
    <t>PGNiG Obrót Delatliczny sp. z o.o.</t>
  </si>
  <si>
    <t>nie</t>
  </si>
  <si>
    <t>Gminna</t>
  </si>
  <si>
    <t>do 31.12.2020</t>
  </si>
  <si>
    <t>W-5.1_ZA</t>
  </si>
  <si>
    <t>W-4_ZA</t>
  </si>
  <si>
    <t>W-3.6_ZA</t>
  </si>
  <si>
    <t>Szkoła Podstawowa im. T. Kościuszki w Mstowie filia w Kucharach</t>
  </si>
  <si>
    <t>Arkusz ten należy wydrukowac i dołączyć do oferty</t>
  </si>
  <si>
    <t>3. Arkusza tego nie należy drukować. Załącznik nr 3 do oferty, który należy wydrukować i dołączyć do oferty jest w arkuszu pn. Ark. Ofertowy - Zał 3 do oferty - pomarańczowa zakładka</t>
  </si>
  <si>
    <t>pieczęć i 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</si>
</sst>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0.00000"/>
  </numFmts>
  <fonts count="15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"/>
      <charset val="238"/>
    </font>
    <font>
      <sz val="8"/>
      <color rgb="FF000000"/>
      <name val="Cambria"/>
      <family val="1"/>
      <charset val="238"/>
      <scheme val="major"/>
    </font>
    <font>
      <sz val="9"/>
      <color rgb="FF000000"/>
      <name val="Cambria"/>
      <family val="1"/>
      <charset val="238"/>
      <scheme val="major"/>
    </font>
    <font>
      <b/>
      <sz val="8"/>
      <color rgb="FF000000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b/>
      <sz val="9"/>
      <color rgb="FF000000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7"/>
      <color rgb="FF000000"/>
      <name val="Cambria"/>
      <family val="1"/>
      <charset val="238"/>
      <scheme val="major"/>
    </font>
    <font>
      <sz val="7"/>
      <color indexed="8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b/>
      <sz val="8"/>
      <color rgb="FFFF0000"/>
      <name val="Cambria"/>
      <family val="1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8D8D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3" fillId="0" borderId="0" applyFont="0" applyFill="0" applyBorder="0" applyAlignment="0" applyProtection="0"/>
  </cellStyleXfs>
  <cellXfs count="73">
    <xf numFmtId="0" fontId="0" fillId="0" borderId="0" xfId="0"/>
    <xf numFmtId="0" fontId="4" fillId="0" borderId="1" xfId="0" applyFont="1" applyBorder="1"/>
    <xf numFmtId="0" fontId="4" fillId="0" borderId="0" xfId="0" applyFont="1"/>
    <xf numFmtId="44" fontId="4" fillId="0" borderId="1" xfId="5" applyFont="1" applyBorder="1"/>
    <xf numFmtId="0" fontId="5" fillId="0" borderId="1" xfId="0" applyFont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/>
    <xf numFmtId="0" fontId="5" fillId="5" borderId="5" xfId="0" applyFont="1" applyFill="1" applyBorder="1"/>
    <xf numFmtId="0" fontId="5" fillId="7" borderId="1" xfId="0" applyFont="1" applyFill="1" applyBorder="1" applyAlignment="1">
      <alignment wrapText="1"/>
    </xf>
    <xf numFmtId="0" fontId="5" fillId="7" borderId="1" xfId="0" applyFont="1" applyFill="1" applyBorder="1"/>
    <xf numFmtId="0" fontId="5" fillId="3" borderId="6" xfId="0" applyFont="1" applyFill="1" applyBorder="1"/>
    <xf numFmtId="0" fontId="5" fillId="3" borderId="3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/>
    <xf numFmtId="0" fontId="5" fillId="0" borderId="1" xfId="0" applyFont="1" applyBorder="1" applyAlignment="1"/>
    <xf numFmtId="0" fontId="5" fillId="0" borderId="5" xfId="0" applyFont="1" applyBorder="1"/>
    <xf numFmtId="0" fontId="5" fillId="0" borderId="1" xfId="0" applyFont="1" applyBorder="1" applyAlignment="1">
      <alignment horizontal="right"/>
    </xf>
    <xf numFmtId="0" fontId="5" fillId="0" borderId="7" xfId="0" applyFont="1" applyBorder="1"/>
    <xf numFmtId="3" fontId="5" fillId="0" borderId="1" xfId="0" applyNumberFormat="1" applyFont="1" applyBorder="1" applyAlignment="1">
      <alignment horizontal="right"/>
    </xf>
    <xf numFmtId="3" fontId="5" fillId="0" borderId="6" xfId="0" applyNumberFormat="1" applyFont="1" applyBorder="1" applyAlignment="1"/>
    <xf numFmtId="165" fontId="5" fillId="6" borderId="1" xfId="0" applyNumberFormat="1" applyFont="1" applyFill="1" applyBorder="1"/>
    <xf numFmtId="44" fontId="5" fillId="0" borderId="1" xfId="5" applyFont="1" applyBorder="1"/>
    <xf numFmtId="0" fontId="5" fillId="6" borderId="1" xfId="0" applyFont="1" applyFill="1" applyBorder="1"/>
    <xf numFmtId="44" fontId="5" fillId="0" borderId="1" xfId="5" applyFont="1" applyFill="1" applyBorder="1"/>
    <xf numFmtId="44" fontId="5" fillId="0" borderId="1" xfId="0" applyNumberFormat="1" applyFont="1" applyBorder="1"/>
    <xf numFmtId="165" fontId="5" fillId="0" borderId="1" xfId="0" applyNumberFormat="1" applyFont="1" applyFill="1" applyBorder="1"/>
    <xf numFmtId="3" fontId="5" fillId="0" borderId="0" xfId="0" applyNumberFormat="1" applyFont="1"/>
    <xf numFmtId="44" fontId="9" fillId="0" borderId="1" xfId="0" applyNumberFormat="1" applyFont="1" applyBorder="1"/>
    <xf numFmtId="0" fontId="10" fillId="6" borderId="0" xfId="0" applyFont="1" applyFill="1"/>
    <xf numFmtId="0" fontId="5" fillId="6" borderId="0" xfId="0" applyFont="1" applyFill="1"/>
    <xf numFmtId="0" fontId="9" fillId="0" borderId="0" xfId="0" applyFont="1"/>
    <xf numFmtId="0" fontId="6" fillId="0" borderId="0" xfId="0" applyFont="1"/>
    <xf numFmtId="0" fontId="11" fillId="0" borderId="0" xfId="0" applyFont="1" applyFill="1"/>
    <xf numFmtId="0" fontId="4" fillId="0" borderId="1" xfId="0" applyNumberFormat="1" applyFont="1" applyBorder="1"/>
    <xf numFmtId="0" fontId="4" fillId="0" borderId="4" xfId="0" applyFont="1" applyBorder="1"/>
    <xf numFmtId="0" fontId="13" fillId="0" borderId="0" xfId="0" applyFont="1"/>
    <xf numFmtId="0" fontId="14" fillId="0" borderId="0" xfId="0" applyFont="1"/>
    <xf numFmtId="0" fontId="9" fillId="6" borderId="0" xfId="0" applyFont="1" applyFill="1"/>
    <xf numFmtId="0" fontId="5" fillId="0" borderId="1" xfId="0" applyFont="1" applyBorder="1" applyAlignment="1">
      <alignment horizontal="right" wrapText="1"/>
    </xf>
    <xf numFmtId="0" fontId="6" fillId="0" borderId="8" xfId="0" applyFont="1" applyFill="1" applyBorder="1"/>
    <xf numFmtId="0" fontId="6" fillId="0" borderId="9" xfId="0" applyFont="1" applyFill="1" applyBorder="1"/>
    <xf numFmtId="0" fontId="11" fillId="0" borderId="9" xfId="0" applyFont="1" applyFill="1" applyBorder="1" applyAlignment="1">
      <alignment horizontal="center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44" fontId="4" fillId="0" borderId="12" xfId="0" applyNumberFormat="1" applyFont="1" applyBorder="1"/>
    <xf numFmtId="44" fontId="6" fillId="0" borderId="12" xfId="0" applyNumberFormat="1" applyFont="1" applyBorder="1"/>
    <xf numFmtId="44" fontId="6" fillId="0" borderId="15" xfId="0" applyNumberFormat="1" applyFont="1" applyBorder="1"/>
    <xf numFmtId="0" fontId="9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6">
    <cellStyle name="Heading" xfId="1"/>
    <cellStyle name="Heading1" xfId="2"/>
    <cellStyle name="Normalny" xfId="0" builtinId="0" customBuiltin="1"/>
    <cellStyle name="Result" xfId="3"/>
    <cellStyle name="Result2" xfId="4"/>
    <cellStyle name="Walutowy" xfId="5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7"/>
  <sheetViews>
    <sheetView tabSelected="1" topLeftCell="AQ1" workbookViewId="0">
      <selection activeCell="BD29" sqref="BD29"/>
    </sheetView>
  </sheetViews>
  <sheetFormatPr defaultColWidth="9" defaultRowHeight="12"/>
  <cols>
    <col min="1" max="1" width="3" style="28" customWidth="1"/>
    <col min="2" max="2" width="12.875" style="28" customWidth="1"/>
    <col min="3" max="6" width="9" style="28"/>
    <col min="7" max="7" width="5.25" style="28" customWidth="1"/>
    <col min="8" max="8" width="4.625" style="28" customWidth="1"/>
    <col min="9" max="9" width="12.125" style="28" customWidth="1"/>
    <col min="10" max="10" width="45.25" style="28" customWidth="1"/>
    <col min="11" max="13" width="9" style="28"/>
    <col min="14" max="14" width="12.25" style="28" customWidth="1"/>
    <col min="15" max="15" width="5.25" style="28" customWidth="1"/>
    <col min="16" max="16" width="4.625" style="28" customWidth="1"/>
    <col min="17" max="17" width="44.125" style="28" customWidth="1"/>
    <col min="18" max="20" width="9" style="28"/>
    <col min="21" max="21" width="12.25" style="28" customWidth="1"/>
    <col min="22" max="22" width="5.25" style="28" customWidth="1"/>
    <col min="23" max="23" width="4.625" style="28" customWidth="1"/>
    <col min="24" max="24" width="25.875" style="28" customWidth="1"/>
    <col min="25" max="25" width="5.5" style="28" customWidth="1"/>
    <col min="26" max="27" width="11" style="28" customWidth="1"/>
    <col min="28" max="28" width="17" style="28" customWidth="1"/>
    <col min="29" max="29" width="45" style="28" customWidth="1"/>
    <col min="30" max="30" width="6" style="28" customWidth="1"/>
    <col min="31" max="33" width="9" style="28"/>
    <col min="34" max="34" width="5.375" style="28" customWidth="1"/>
    <col min="35" max="35" width="5.75" style="28" customWidth="1"/>
    <col min="36" max="36" width="14.5" style="28" customWidth="1"/>
    <col min="37" max="46" width="9" style="28"/>
    <col min="47" max="47" width="11" style="28" customWidth="1"/>
    <col min="48" max="50" width="9" style="28"/>
    <col min="51" max="51" width="8.375" style="28" customWidth="1"/>
    <col min="52" max="54" width="9" style="28"/>
    <col min="55" max="55" width="12.125" style="28" customWidth="1"/>
    <col min="56" max="59" width="9" style="28"/>
    <col min="60" max="60" width="9.75" style="28" customWidth="1"/>
    <col min="61" max="61" width="12.125" style="28" customWidth="1"/>
    <col min="62" max="62" width="10.125" style="28" customWidth="1"/>
    <col min="63" max="63" width="10" style="28" customWidth="1"/>
    <col min="64" max="64" width="10.375" style="28" customWidth="1"/>
    <col min="65" max="65" width="11" style="28" customWidth="1"/>
    <col min="66" max="66" width="11.5" style="28" customWidth="1"/>
    <col min="67" max="16384" width="9" style="28"/>
  </cols>
  <sheetData>
    <row r="1" spans="1:66" ht="84">
      <c r="A1" s="4" t="s">
        <v>30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6" t="s">
        <v>5</v>
      </c>
      <c r="H1" s="6" t="s">
        <v>6</v>
      </c>
      <c r="I1" s="6" t="s">
        <v>26</v>
      </c>
      <c r="J1" s="7" t="s">
        <v>35</v>
      </c>
      <c r="K1" s="8" t="s">
        <v>1</v>
      </c>
      <c r="L1" s="8" t="s">
        <v>2</v>
      </c>
      <c r="M1" s="8" t="s">
        <v>3</v>
      </c>
      <c r="N1" s="7" t="s">
        <v>4</v>
      </c>
      <c r="O1" s="7" t="s">
        <v>5</v>
      </c>
      <c r="P1" s="7" t="s">
        <v>6</v>
      </c>
      <c r="Q1" s="9" t="s">
        <v>36</v>
      </c>
      <c r="R1" s="10" t="s">
        <v>1</v>
      </c>
      <c r="S1" s="10" t="s">
        <v>2</v>
      </c>
      <c r="T1" s="10" t="s">
        <v>3</v>
      </c>
      <c r="U1" s="10" t="s">
        <v>4</v>
      </c>
      <c r="V1" s="9" t="s">
        <v>5</v>
      </c>
      <c r="W1" s="9" t="s">
        <v>6</v>
      </c>
      <c r="X1" s="11" t="s">
        <v>23</v>
      </c>
      <c r="Y1" s="12" t="s">
        <v>24</v>
      </c>
      <c r="Z1" s="11" t="s">
        <v>25</v>
      </c>
      <c r="AA1" s="11" t="s">
        <v>33</v>
      </c>
      <c r="AB1" s="13" t="s">
        <v>32</v>
      </c>
      <c r="AC1" s="14" t="s">
        <v>7</v>
      </c>
      <c r="AD1" s="15" t="s">
        <v>1</v>
      </c>
      <c r="AE1" s="15" t="s">
        <v>2</v>
      </c>
      <c r="AF1" s="15" t="s">
        <v>3</v>
      </c>
      <c r="AG1" s="15" t="s">
        <v>4</v>
      </c>
      <c r="AH1" s="14" t="s">
        <v>5</v>
      </c>
      <c r="AI1" s="14" t="s">
        <v>6</v>
      </c>
      <c r="AJ1" s="15" t="s">
        <v>28</v>
      </c>
      <c r="AK1" s="16" t="s">
        <v>27</v>
      </c>
      <c r="AL1" s="17" t="s">
        <v>10</v>
      </c>
      <c r="AM1" s="17" t="s">
        <v>11</v>
      </c>
      <c r="AN1" s="17" t="s">
        <v>21</v>
      </c>
      <c r="AO1" s="17" t="s">
        <v>12</v>
      </c>
      <c r="AP1" s="17" t="s">
        <v>13</v>
      </c>
      <c r="AQ1" s="17" t="s">
        <v>14</v>
      </c>
      <c r="AR1" s="17" t="s">
        <v>15</v>
      </c>
      <c r="AS1" s="17" t="s">
        <v>16</v>
      </c>
      <c r="AT1" s="17" t="s">
        <v>17</v>
      </c>
      <c r="AU1" s="17" t="s">
        <v>18</v>
      </c>
      <c r="AV1" s="17" t="s">
        <v>19</v>
      </c>
      <c r="AW1" s="17" t="s">
        <v>20</v>
      </c>
      <c r="AX1" s="18" t="s">
        <v>22</v>
      </c>
      <c r="AY1" s="19" t="s">
        <v>8</v>
      </c>
      <c r="AZ1" s="20" t="s">
        <v>9</v>
      </c>
      <c r="BA1" s="21" t="s">
        <v>37</v>
      </c>
      <c r="BB1" s="22" t="s">
        <v>42</v>
      </c>
      <c r="BC1" s="21" t="s">
        <v>38</v>
      </c>
      <c r="BD1" s="22" t="s">
        <v>47</v>
      </c>
      <c r="BE1" s="21" t="s">
        <v>43</v>
      </c>
      <c r="BF1" s="22" t="s">
        <v>48</v>
      </c>
      <c r="BG1" s="21" t="s">
        <v>44</v>
      </c>
      <c r="BH1" s="22" t="s">
        <v>49</v>
      </c>
      <c r="BI1" s="23" t="s">
        <v>45</v>
      </c>
      <c r="BJ1" s="22" t="s">
        <v>46</v>
      </c>
      <c r="BK1" s="24" t="s">
        <v>50</v>
      </c>
      <c r="BL1" s="25" t="s">
        <v>38</v>
      </c>
      <c r="BM1" s="26" t="s">
        <v>41</v>
      </c>
      <c r="BN1" s="27" t="s">
        <v>39</v>
      </c>
    </row>
    <row r="2" spans="1:66">
      <c r="A2" s="4">
        <v>1</v>
      </c>
      <c r="B2" s="24" t="s">
        <v>62</v>
      </c>
      <c r="C2" s="4" t="s">
        <v>63</v>
      </c>
      <c r="D2" s="4" t="s">
        <v>64</v>
      </c>
      <c r="E2" s="4" t="s">
        <v>64</v>
      </c>
      <c r="F2" s="4" t="s">
        <v>100</v>
      </c>
      <c r="G2" s="4">
        <v>14</v>
      </c>
      <c r="H2" s="4"/>
      <c r="I2" s="29" t="s">
        <v>65</v>
      </c>
      <c r="J2" s="30" t="s">
        <v>66</v>
      </c>
      <c r="K2" s="4" t="s">
        <v>63</v>
      </c>
      <c r="L2" s="4" t="s">
        <v>64</v>
      </c>
      <c r="M2" s="4" t="s">
        <v>64</v>
      </c>
      <c r="N2" s="4" t="s">
        <v>100</v>
      </c>
      <c r="O2" s="4">
        <v>14</v>
      </c>
      <c r="P2" s="4"/>
      <c r="Q2" s="30" t="s">
        <v>66</v>
      </c>
      <c r="R2" s="4" t="s">
        <v>63</v>
      </c>
      <c r="S2" s="4" t="s">
        <v>64</v>
      </c>
      <c r="T2" s="4" t="s">
        <v>64</v>
      </c>
      <c r="U2" s="4" t="s">
        <v>100</v>
      </c>
      <c r="V2" s="4">
        <v>14</v>
      </c>
      <c r="W2" s="4" t="s">
        <v>85</v>
      </c>
      <c r="X2" s="4" t="s">
        <v>98</v>
      </c>
      <c r="Y2" s="4" t="s">
        <v>34</v>
      </c>
      <c r="Z2" s="4" t="s">
        <v>101</v>
      </c>
      <c r="AA2" s="4" t="s">
        <v>99</v>
      </c>
      <c r="AB2" s="31" t="s">
        <v>31</v>
      </c>
      <c r="AC2" s="4" t="s">
        <v>87</v>
      </c>
      <c r="AD2" s="4" t="s">
        <v>63</v>
      </c>
      <c r="AE2" s="4" t="s">
        <v>64</v>
      </c>
      <c r="AF2" s="4" t="s">
        <v>64</v>
      </c>
      <c r="AG2" s="4" t="s">
        <v>100</v>
      </c>
      <c r="AH2" s="32">
        <v>14</v>
      </c>
      <c r="AI2" s="4" t="s">
        <v>85</v>
      </c>
      <c r="AJ2" s="4" t="s">
        <v>96</v>
      </c>
      <c r="AK2" s="33" t="s">
        <v>29</v>
      </c>
      <c r="AL2" s="34">
        <v>69880</v>
      </c>
      <c r="AM2" s="34">
        <v>29798</v>
      </c>
      <c r="AN2" s="34">
        <v>34045</v>
      </c>
      <c r="AO2" s="34">
        <v>25898</v>
      </c>
      <c r="AP2" s="34">
        <v>6695</v>
      </c>
      <c r="AQ2" s="32">
        <v>44</v>
      </c>
      <c r="AR2" s="32">
        <v>22</v>
      </c>
      <c r="AS2" s="32">
        <v>44</v>
      </c>
      <c r="AT2" s="34">
        <v>4808</v>
      </c>
      <c r="AU2" s="34">
        <v>32120</v>
      </c>
      <c r="AV2" s="34">
        <v>48523</v>
      </c>
      <c r="AW2" s="34">
        <v>58637</v>
      </c>
      <c r="AX2" s="35">
        <f>SUM(AL2:AW2)</f>
        <v>310514</v>
      </c>
      <c r="AY2" s="32" t="s">
        <v>102</v>
      </c>
      <c r="AZ2" s="4">
        <v>176</v>
      </c>
      <c r="BA2" s="4">
        <v>8760</v>
      </c>
      <c r="BB2" s="36">
        <v>0</v>
      </c>
      <c r="BC2" s="37">
        <f>BB2*AX2</f>
        <v>0</v>
      </c>
      <c r="BD2" s="38"/>
      <c r="BE2" s="37">
        <f>BD2*12</f>
        <v>0</v>
      </c>
      <c r="BF2" s="4" t="s">
        <v>29</v>
      </c>
      <c r="BG2" s="37">
        <v>0</v>
      </c>
      <c r="BH2" s="5">
        <v>5.5599999999999998E-3</v>
      </c>
      <c r="BI2" s="39">
        <f>BH2*BA2*AZ2</f>
        <v>8572.1855999999989</v>
      </c>
      <c r="BJ2" s="5">
        <v>1.5990000000000001E-2</v>
      </c>
      <c r="BK2" s="37">
        <f t="shared" ref="BK2:BK9" si="0">BJ2*AX2</f>
        <v>4965.1188600000005</v>
      </c>
      <c r="BL2" s="40">
        <f t="shared" ref="BL2:BL9" si="1">BK2+BI2+BG2+BE2+BC2</f>
        <v>13537.304459999999</v>
      </c>
      <c r="BM2" s="40">
        <f>BL2*0.23</f>
        <v>3113.5800257999999</v>
      </c>
      <c r="BN2" s="40">
        <f>BM2+BL2</f>
        <v>16650.884485800001</v>
      </c>
    </row>
    <row r="3" spans="1:66">
      <c r="A3" s="4">
        <v>2</v>
      </c>
      <c r="B3" s="4" t="s">
        <v>62</v>
      </c>
      <c r="C3" s="4" t="s">
        <v>63</v>
      </c>
      <c r="D3" s="4" t="s">
        <v>64</v>
      </c>
      <c r="E3" s="4" t="s">
        <v>64</v>
      </c>
      <c r="F3" s="4" t="s">
        <v>100</v>
      </c>
      <c r="G3" s="4">
        <v>14</v>
      </c>
      <c r="H3" s="4"/>
      <c r="I3" s="4" t="s">
        <v>65</v>
      </c>
      <c r="J3" s="30" t="s">
        <v>67</v>
      </c>
      <c r="K3" s="4" t="s">
        <v>63</v>
      </c>
      <c r="L3" s="4" t="s">
        <v>64</v>
      </c>
      <c r="M3" s="4" t="s">
        <v>68</v>
      </c>
      <c r="N3" s="24" t="s">
        <v>69</v>
      </c>
      <c r="O3" s="4">
        <v>2</v>
      </c>
      <c r="P3" s="4"/>
      <c r="Q3" s="30" t="s">
        <v>67</v>
      </c>
      <c r="R3" s="4" t="s">
        <v>63</v>
      </c>
      <c r="S3" s="4" t="s">
        <v>64</v>
      </c>
      <c r="T3" s="4" t="s">
        <v>68</v>
      </c>
      <c r="U3" s="4" t="s">
        <v>69</v>
      </c>
      <c r="V3" s="4">
        <v>2</v>
      </c>
      <c r="W3" s="4"/>
      <c r="X3" s="4" t="s">
        <v>98</v>
      </c>
      <c r="Y3" s="4" t="s">
        <v>34</v>
      </c>
      <c r="Z3" s="4" t="s">
        <v>101</v>
      </c>
      <c r="AA3" s="4" t="s">
        <v>99</v>
      </c>
      <c r="AB3" s="31" t="s">
        <v>31</v>
      </c>
      <c r="AC3" s="4" t="s">
        <v>67</v>
      </c>
      <c r="AD3" s="4" t="s">
        <v>63</v>
      </c>
      <c r="AE3" s="4" t="s">
        <v>64</v>
      </c>
      <c r="AF3" s="4" t="s">
        <v>68</v>
      </c>
      <c r="AG3" s="4" t="s">
        <v>69</v>
      </c>
      <c r="AH3" s="32">
        <v>2</v>
      </c>
      <c r="AI3" s="4"/>
      <c r="AJ3" s="4" t="s">
        <v>97</v>
      </c>
      <c r="AK3" s="33" t="s">
        <v>29</v>
      </c>
      <c r="AL3" s="34">
        <v>41408</v>
      </c>
      <c r="AM3" s="34">
        <v>30316</v>
      </c>
      <c r="AN3" s="34">
        <v>21074</v>
      </c>
      <c r="AO3" s="34">
        <v>11138</v>
      </c>
      <c r="AP3" s="34">
        <v>7564</v>
      </c>
      <c r="AQ3" s="34">
        <v>2271</v>
      </c>
      <c r="AR3" s="32">
        <v>0</v>
      </c>
      <c r="AS3" s="34">
        <v>1911</v>
      </c>
      <c r="AT3" s="32">
        <v>169</v>
      </c>
      <c r="AU3" s="34">
        <v>11803</v>
      </c>
      <c r="AV3" s="34">
        <v>24323</v>
      </c>
      <c r="AW3" s="34">
        <v>33244</v>
      </c>
      <c r="AX3" s="35">
        <f t="shared" ref="AX3:AX9" si="2">AL3+AM3+AN3+AO3+AP3+AQ3+AR3+AS3+AT3+AU3+AV3+AW3</f>
        <v>185221</v>
      </c>
      <c r="AY3" s="32" t="s">
        <v>102</v>
      </c>
      <c r="AZ3" s="4">
        <v>121</v>
      </c>
      <c r="BA3" s="4">
        <v>8760</v>
      </c>
      <c r="BB3" s="41">
        <f>BB2</f>
        <v>0</v>
      </c>
      <c r="BC3" s="37">
        <f t="shared" ref="BC3:BC8" si="3">BB3*AX3</f>
        <v>0</v>
      </c>
      <c r="BD3" s="5">
        <f>BD2</f>
        <v>0</v>
      </c>
      <c r="BE3" s="37">
        <f t="shared" ref="BE3:BE8" si="4">BD3*12</f>
        <v>0</v>
      </c>
      <c r="BF3" s="4" t="s">
        <v>29</v>
      </c>
      <c r="BG3" s="37">
        <v>0</v>
      </c>
      <c r="BH3" s="5">
        <f>BH2</f>
        <v>5.5599999999999998E-3</v>
      </c>
      <c r="BI3" s="39">
        <f>BH3*BA3*AZ3</f>
        <v>5893.3775999999998</v>
      </c>
      <c r="BJ3" s="5">
        <f>BJ2</f>
        <v>1.5990000000000001E-2</v>
      </c>
      <c r="BK3" s="37">
        <f t="shared" si="0"/>
        <v>2961.68379</v>
      </c>
      <c r="BL3" s="40">
        <f t="shared" si="1"/>
        <v>8855.0613899999989</v>
      </c>
      <c r="BM3" s="40">
        <f t="shared" ref="BM3:BM8" si="5">BL3*0.23</f>
        <v>2036.6641196999999</v>
      </c>
      <c r="BN3" s="40">
        <f t="shared" ref="BN3:BN8" si="6">BM3+BL3</f>
        <v>10891.725509699998</v>
      </c>
    </row>
    <row r="4" spans="1:66">
      <c r="A4" s="4">
        <v>3</v>
      </c>
      <c r="B4" s="4" t="s">
        <v>62</v>
      </c>
      <c r="C4" s="4" t="s">
        <v>63</v>
      </c>
      <c r="D4" s="4" t="s">
        <v>64</v>
      </c>
      <c r="E4" s="4" t="s">
        <v>64</v>
      </c>
      <c r="F4" s="4" t="s">
        <v>100</v>
      </c>
      <c r="G4" s="4">
        <v>14</v>
      </c>
      <c r="H4" s="4"/>
      <c r="I4" s="4" t="s">
        <v>65</v>
      </c>
      <c r="J4" s="30" t="s">
        <v>70</v>
      </c>
      <c r="K4" s="4" t="s">
        <v>63</v>
      </c>
      <c r="L4" s="4" t="s">
        <v>64</v>
      </c>
      <c r="M4" s="4" t="s">
        <v>71</v>
      </c>
      <c r="N4" s="24" t="s">
        <v>72</v>
      </c>
      <c r="O4" s="4">
        <v>50</v>
      </c>
      <c r="P4" s="4"/>
      <c r="Q4" s="30" t="s">
        <v>70</v>
      </c>
      <c r="R4" s="4" t="s">
        <v>63</v>
      </c>
      <c r="S4" s="4" t="s">
        <v>64</v>
      </c>
      <c r="T4" s="4" t="s">
        <v>71</v>
      </c>
      <c r="U4" s="4" t="s">
        <v>72</v>
      </c>
      <c r="V4" s="4">
        <v>50</v>
      </c>
      <c r="W4" s="4"/>
      <c r="X4" s="4" t="s">
        <v>98</v>
      </c>
      <c r="Y4" s="4" t="s">
        <v>34</v>
      </c>
      <c r="Z4" s="4" t="s">
        <v>101</v>
      </c>
      <c r="AA4" s="4" t="s">
        <v>99</v>
      </c>
      <c r="AB4" s="31" t="s">
        <v>31</v>
      </c>
      <c r="AC4" s="4" t="s">
        <v>70</v>
      </c>
      <c r="AD4" s="4" t="s">
        <v>63</v>
      </c>
      <c r="AE4" s="4" t="s">
        <v>64</v>
      </c>
      <c r="AF4" s="4" t="s">
        <v>71</v>
      </c>
      <c r="AG4" s="4" t="s">
        <v>72</v>
      </c>
      <c r="AH4" s="32">
        <v>50</v>
      </c>
      <c r="AI4" s="4"/>
      <c r="AJ4" s="4" t="s">
        <v>88</v>
      </c>
      <c r="AK4" s="33" t="s">
        <v>29</v>
      </c>
      <c r="AL4" s="34">
        <v>44799</v>
      </c>
      <c r="AM4" s="34">
        <v>20914</v>
      </c>
      <c r="AN4" s="34">
        <v>18886</v>
      </c>
      <c r="AO4" s="34">
        <v>46396</v>
      </c>
      <c r="AP4" s="34">
        <v>10297</v>
      </c>
      <c r="AQ4" s="32">
        <v>0</v>
      </c>
      <c r="AR4" s="32">
        <v>0</v>
      </c>
      <c r="AS4" s="32">
        <v>236</v>
      </c>
      <c r="AT4" s="34">
        <v>1399</v>
      </c>
      <c r="AU4" s="34">
        <v>12024</v>
      </c>
      <c r="AV4" s="34">
        <v>28016</v>
      </c>
      <c r="AW4" s="34">
        <v>40780</v>
      </c>
      <c r="AX4" s="35">
        <f t="shared" si="2"/>
        <v>223747</v>
      </c>
      <c r="AY4" s="54" t="s">
        <v>103</v>
      </c>
      <c r="AZ4" s="4"/>
      <c r="BA4" s="4"/>
      <c r="BB4" s="41">
        <f t="shared" ref="BB4:BB9" si="7">BB3</f>
        <v>0</v>
      </c>
      <c r="BC4" s="37">
        <f t="shared" si="3"/>
        <v>0</v>
      </c>
      <c r="BD4" s="38">
        <v>0</v>
      </c>
      <c r="BE4" s="37">
        <f t="shared" si="4"/>
        <v>0</v>
      </c>
      <c r="BF4" s="4" t="s">
        <v>29</v>
      </c>
      <c r="BG4" s="37">
        <v>0</v>
      </c>
      <c r="BH4" s="4">
        <v>150.08000000000001</v>
      </c>
      <c r="BI4" s="39">
        <f t="shared" ref="BI4:BI9" si="8">BH4*12</f>
        <v>1800.96</v>
      </c>
      <c r="BJ4" s="5">
        <v>3.125E-2</v>
      </c>
      <c r="BK4" s="37">
        <f t="shared" si="0"/>
        <v>6992.09375</v>
      </c>
      <c r="BL4" s="40">
        <f t="shared" si="1"/>
        <v>8793.0537499999991</v>
      </c>
      <c r="BM4" s="40">
        <f t="shared" si="5"/>
        <v>2022.4023625</v>
      </c>
      <c r="BN4" s="40">
        <f t="shared" si="6"/>
        <v>10815.4561125</v>
      </c>
    </row>
    <row r="5" spans="1:66">
      <c r="A5" s="4">
        <v>4</v>
      </c>
      <c r="B5" s="4" t="s">
        <v>62</v>
      </c>
      <c r="C5" s="4" t="s">
        <v>63</v>
      </c>
      <c r="D5" s="4" t="s">
        <v>64</v>
      </c>
      <c r="E5" s="4" t="s">
        <v>64</v>
      </c>
      <c r="F5" s="4" t="s">
        <v>100</v>
      </c>
      <c r="G5" s="4">
        <v>14</v>
      </c>
      <c r="H5" s="4"/>
      <c r="I5" s="29" t="s">
        <v>65</v>
      </c>
      <c r="J5" s="30" t="s">
        <v>73</v>
      </c>
      <c r="K5" s="4" t="s">
        <v>63</v>
      </c>
      <c r="L5" s="4" t="s">
        <v>64</v>
      </c>
      <c r="M5" s="4" t="s">
        <v>74</v>
      </c>
      <c r="N5" s="24" t="s">
        <v>75</v>
      </c>
      <c r="O5" s="4">
        <v>24</v>
      </c>
      <c r="P5" s="4"/>
      <c r="Q5" s="30" t="s">
        <v>86</v>
      </c>
      <c r="R5" s="4" t="s">
        <v>63</v>
      </c>
      <c r="S5" s="4" t="s">
        <v>64</v>
      </c>
      <c r="T5" s="4" t="s">
        <v>74</v>
      </c>
      <c r="U5" s="4" t="s">
        <v>75</v>
      </c>
      <c r="V5" s="4">
        <v>24</v>
      </c>
      <c r="W5" s="4"/>
      <c r="X5" s="4" t="s">
        <v>98</v>
      </c>
      <c r="Y5" s="4" t="s">
        <v>34</v>
      </c>
      <c r="Z5" s="4" t="s">
        <v>101</v>
      </c>
      <c r="AA5" s="4" t="s">
        <v>99</v>
      </c>
      <c r="AB5" s="31" t="s">
        <v>31</v>
      </c>
      <c r="AC5" s="4" t="s">
        <v>86</v>
      </c>
      <c r="AD5" s="4" t="s">
        <v>63</v>
      </c>
      <c r="AE5" s="4" t="s">
        <v>64</v>
      </c>
      <c r="AF5" s="4" t="s">
        <v>74</v>
      </c>
      <c r="AG5" s="4" t="s">
        <v>75</v>
      </c>
      <c r="AH5" s="32">
        <v>24</v>
      </c>
      <c r="AI5" s="4"/>
      <c r="AJ5" s="4" t="s">
        <v>89</v>
      </c>
      <c r="AK5" s="33" t="s">
        <v>29</v>
      </c>
      <c r="AL5" s="34">
        <v>31156</v>
      </c>
      <c r="AM5" s="34">
        <v>20704</v>
      </c>
      <c r="AN5" s="34">
        <v>17186</v>
      </c>
      <c r="AO5" s="34">
        <v>41065</v>
      </c>
      <c r="AP5" s="34">
        <v>12988</v>
      </c>
      <c r="AQ5" s="32">
        <v>11</v>
      </c>
      <c r="AR5" s="32">
        <v>0</v>
      </c>
      <c r="AS5" s="32">
        <v>0</v>
      </c>
      <c r="AT5" s="34">
        <v>2149</v>
      </c>
      <c r="AU5" s="34">
        <v>11174</v>
      </c>
      <c r="AV5" s="34">
        <v>18587</v>
      </c>
      <c r="AW5" s="34">
        <v>46147</v>
      </c>
      <c r="AX5" s="35">
        <f t="shared" si="2"/>
        <v>201167</v>
      </c>
      <c r="AY5" s="54" t="s">
        <v>103</v>
      </c>
      <c r="AZ5" s="4"/>
      <c r="BA5" s="4"/>
      <c r="BB5" s="41">
        <f t="shared" si="7"/>
        <v>0</v>
      </c>
      <c r="BC5" s="37">
        <f t="shared" si="3"/>
        <v>0</v>
      </c>
      <c r="BD5" s="5">
        <f>BD4</f>
        <v>0</v>
      </c>
      <c r="BE5" s="37">
        <f t="shared" si="4"/>
        <v>0</v>
      </c>
      <c r="BF5" s="4" t="s">
        <v>29</v>
      </c>
      <c r="BG5" s="37">
        <v>0</v>
      </c>
      <c r="BH5" s="4">
        <f>BH4</f>
        <v>150.08000000000001</v>
      </c>
      <c r="BI5" s="39">
        <f t="shared" si="8"/>
        <v>1800.96</v>
      </c>
      <c r="BJ5" s="5">
        <f>BJ4</f>
        <v>3.125E-2</v>
      </c>
      <c r="BK5" s="37">
        <f t="shared" si="0"/>
        <v>6286.46875</v>
      </c>
      <c r="BL5" s="40">
        <f t="shared" si="1"/>
        <v>8087.42875</v>
      </c>
      <c r="BM5" s="40">
        <f t="shared" si="5"/>
        <v>1860.1086125000002</v>
      </c>
      <c r="BN5" s="40">
        <f t="shared" si="6"/>
        <v>9947.5373624999993</v>
      </c>
    </row>
    <row r="6" spans="1:66">
      <c r="A6" s="4">
        <v>5</v>
      </c>
      <c r="B6" s="4" t="s">
        <v>62</v>
      </c>
      <c r="C6" s="4" t="s">
        <v>63</v>
      </c>
      <c r="D6" s="4" t="s">
        <v>64</v>
      </c>
      <c r="E6" s="4" t="s">
        <v>64</v>
      </c>
      <c r="F6" s="4" t="s">
        <v>100</v>
      </c>
      <c r="G6" s="4">
        <v>14</v>
      </c>
      <c r="H6" s="4"/>
      <c r="I6" s="29" t="s">
        <v>65</v>
      </c>
      <c r="J6" s="30" t="s">
        <v>76</v>
      </c>
      <c r="K6" s="4" t="s">
        <v>63</v>
      </c>
      <c r="L6" s="4" t="s">
        <v>64</v>
      </c>
      <c r="M6" s="4" t="s">
        <v>77</v>
      </c>
      <c r="N6" s="24" t="s">
        <v>78</v>
      </c>
      <c r="O6" s="4">
        <v>7</v>
      </c>
      <c r="P6" s="4"/>
      <c r="Q6" s="30" t="str">
        <f>J6</f>
        <v xml:space="preserve">Szkoła Podstawowa im. Św. Huberta w Krasicach </v>
      </c>
      <c r="R6" s="24" t="str">
        <f t="shared" ref="R6:V8" si="9">K6</f>
        <v>42-244</v>
      </c>
      <c r="S6" s="24" t="str">
        <f t="shared" si="9"/>
        <v>Mstów</v>
      </c>
      <c r="T6" s="24" t="str">
        <f t="shared" si="9"/>
        <v>Krasice</v>
      </c>
      <c r="U6" s="24" t="str">
        <f t="shared" si="9"/>
        <v xml:space="preserve">Strażacka </v>
      </c>
      <c r="V6" s="24">
        <f t="shared" si="9"/>
        <v>7</v>
      </c>
      <c r="W6" s="4"/>
      <c r="X6" s="4" t="s">
        <v>98</v>
      </c>
      <c r="Y6" s="4" t="s">
        <v>34</v>
      </c>
      <c r="Z6" s="4" t="s">
        <v>101</v>
      </c>
      <c r="AA6" s="4" t="s">
        <v>99</v>
      </c>
      <c r="AB6" s="31" t="s">
        <v>31</v>
      </c>
      <c r="AC6" s="4" t="s">
        <v>76</v>
      </c>
      <c r="AD6" s="4" t="s">
        <v>63</v>
      </c>
      <c r="AE6" s="4" t="s">
        <v>64</v>
      </c>
      <c r="AF6" s="4" t="s">
        <v>77</v>
      </c>
      <c r="AG6" s="4" t="s">
        <v>78</v>
      </c>
      <c r="AH6" s="32">
        <v>7</v>
      </c>
      <c r="AI6" s="4"/>
      <c r="AJ6" s="4" t="s">
        <v>90</v>
      </c>
      <c r="AK6" s="33" t="s">
        <v>29</v>
      </c>
      <c r="AL6" s="34">
        <v>24614</v>
      </c>
      <c r="AM6" s="32">
        <v>0</v>
      </c>
      <c r="AN6" s="34">
        <v>30745</v>
      </c>
      <c r="AO6" s="32">
        <v>0</v>
      </c>
      <c r="AP6" s="32">
        <v>0</v>
      </c>
      <c r="AQ6" s="32">
        <v>0</v>
      </c>
      <c r="AR6" s="32">
        <v>0</v>
      </c>
      <c r="AS6" s="32">
        <v>0</v>
      </c>
      <c r="AT6" s="32">
        <v>458</v>
      </c>
      <c r="AU6" s="32">
        <v>0</v>
      </c>
      <c r="AV6" s="34">
        <v>31539</v>
      </c>
      <c r="AW6" s="34">
        <v>9731</v>
      </c>
      <c r="AX6" s="35">
        <f t="shared" si="2"/>
        <v>97087</v>
      </c>
      <c r="AY6" s="54" t="s">
        <v>104</v>
      </c>
      <c r="AZ6" s="4"/>
      <c r="BA6" s="4"/>
      <c r="BB6" s="41">
        <f t="shared" si="7"/>
        <v>0</v>
      </c>
      <c r="BC6" s="37">
        <f t="shared" si="3"/>
        <v>0</v>
      </c>
      <c r="BD6" s="38">
        <v>0</v>
      </c>
      <c r="BE6" s="37">
        <f>BD6*12</f>
        <v>0</v>
      </c>
      <c r="BF6" s="4" t="s">
        <v>29</v>
      </c>
      <c r="BG6" s="37">
        <v>0</v>
      </c>
      <c r="BH6" s="4">
        <v>21.28</v>
      </c>
      <c r="BI6" s="39">
        <f t="shared" si="8"/>
        <v>255.36</v>
      </c>
      <c r="BJ6" s="5">
        <v>3.5979999999999998E-2</v>
      </c>
      <c r="BK6" s="37">
        <f t="shared" si="0"/>
        <v>3493.1902599999999</v>
      </c>
      <c r="BL6" s="40">
        <f t="shared" si="1"/>
        <v>3748.55026</v>
      </c>
      <c r="BM6" s="40">
        <f t="shared" si="5"/>
        <v>862.16655980000007</v>
      </c>
      <c r="BN6" s="40">
        <f t="shared" si="6"/>
        <v>4610.7168197999999</v>
      </c>
    </row>
    <row r="7" spans="1:66">
      <c r="A7" s="4">
        <v>6</v>
      </c>
      <c r="B7" s="4" t="s">
        <v>62</v>
      </c>
      <c r="C7" s="4" t="s">
        <v>63</v>
      </c>
      <c r="D7" s="4" t="s">
        <v>64</v>
      </c>
      <c r="E7" s="4" t="s">
        <v>64</v>
      </c>
      <c r="F7" s="4" t="s">
        <v>100</v>
      </c>
      <c r="G7" s="4">
        <v>14</v>
      </c>
      <c r="H7" s="4"/>
      <c r="I7" s="29" t="s">
        <v>65</v>
      </c>
      <c r="J7" s="30" t="s">
        <v>79</v>
      </c>
      <c r="K7" s="4" t="s">
        <v>63</v>
      </c>
      <c r="L7" s="4" t="s">
        <v>64</v>
      </c>
      <c r="M7" s="4" t="s">
        <v>80</v>
      </c>
      <c r="N7" s="24" t="s">
        <v>81</v>
      </c>
      <c r="O7" s="4">
        <v>18</v>
      </c>
      <c r="P7" s="4"/>
      <c r="Q7" s="30" t="str">
        <f>J7</f>
        <v xml:space="preserve">Zespół Szkolno-Przedszkolny w Zawadzie </v>
      </c>
      <c r="R7" s="24" t="str">
        <f t="shared" si="9"/>
        <v>42-244</v>
      </c>
      <c r="S7" s="24" t="str">
        <f t="shared" si="9"/>
        <v>Mstów</v>
      </c>
      <c r="T7" s="24" t="str">
        <f t="shared" si="9"/>
        <v xml:space="preserve">Zawada </v>
      </c>
      <c r="U7" s="24" t="str">
        <f t="shared" si="9"/>
        <v xml:space="preserve">Główna </v>
      </c>
      <c r="V7" s="24">
        <f t="shared" si="9"/>
        <v>18</v>
      </c>
      <c r="W7" s="4"/>
      <c r="X7" s="4" t="s">
        <v>98</v>
      </c>
      <c r="Y7" s="4" t="s">
        <v>34</v>
      </c>
      <c r="Z7" s="4" t="s">
        <v>101</v>
      </c>
      <c r="AA7" s="4" t="s">
        <v>99</v>
      </c>
      <c r="AB7" s="31" t="s">
        <v>31</v>
      </c>
      <c r="AC7" s="4" t="s">
        <v>79</v>
      </c>
      <c r="AD7" s="4" t="s">
        <v>63</v>
      </c>
      <c r="AE7" s="4" t="s">
        <v>64</v>
      </c>
      <c r="AF7" s="4" t="s">
        <v>80</v>
      </c>
      <c r="AG7" s="4" t="s">
        <v>81</v>
      </c>
      <c r="AH7" s="32">
        <v>18</v>
      </c>
      <c r="AI7" s="4"/>
      <c r="AJ7" s="4" t="s">
        <v>91</v>
      </c>
      <c r="AK7" s="33" t="s">
        <v>29</v>
      </c>
      <c r="AL7" s="34">
        <v>20289</v>
      </c>
      <c r="AM7" s="34">
        <v>20704</v>
      </c>
      <c r="AN7" s="34">
        <v>17186</v>
      </c>
      <c r="AO7" s="34">
        <v>28547</v>
      </c>
      <c r="AP7" s="34">
        <v>7439</v>
      </c>
      <c r="AQ7" s="32">
        <v>178</v>
      </c>
      <c r="AR7" s="32">
        <v>0</v>
      </c>
      <c r="AS7" s="32">
        <v>23</v>
      </c>
      <c r="AT7" s="34">
        <v>2911</v>
      </c>
      <c r="AU7" s="34">
        <v>15741</v>
      </c>
      <c r="AV7" s="34">
        <v>26445</v>
      </c>
      <c r="AW7" s="34">
        <v>39244</v>
      </c>
      <c r="AX7" s="35">
        <f t="shared" si="2"/>
        <v>178707</v>
      </c>
      <c r="AY7" s="54" t="s">
        <v>103</v>
      </c>
      <c r="AZ7" s="4"/>
      <c r="BA7" s="4"/>
      <c r="BB7" s="41">
        <f t="shared" si="7"/>
        <v>0</v>
      </c>
      <c r="BC7" s="37">
        <f t="shared" si="3"/>
        <v>0</v>
      </c>
      <c r="BD7" s="5">
        <f>BD4</f>
        <v>0</v>
      </c>
      <c r="BE7" s="37">
        <f t="shared" si="4"/>
        <v>0</v>
      </c>
      <c r="BF7" s="4" t="s">
        <v>29</v>
      </c>
      <c r="BG7" s="37">
        <v>0</v>
      </c>
      <c r="BH7" s="4">
        <f>BH4</f>
        <v>150.08000000000001</v>
      </c>
      <c r="BI7" s="39">
        <f t="shared" si="8"/>
        <v>1800.96</v>
      </c>
      <c r="BJ7" s="5">
        <f>BJ4</f>
        <v>3.125E-2</v>
      </c>
      <c r="BK7" s="37">
        <f t="shared" si="0"/>
        <v>5584.59375</v>
      </c>
      <c r="BL7" s="40">
        <f t="shared" si="1"/>
        <v>7385.55375</v>
      </c>
      <c r="BM7" s="40">
        <f t="shared" si="5"/>
        <v>1698.6773625000001</v>
      </c>
      <c r="BN7" s="40">
        <f t="shared" si="6"/>
        <v>9084.2311124999997</v>
      </c>
    </row>
    <row r="8" spans="1:66">
      <c r="A8" s="4">
        <v>7</v>
      </c>
      <c r="B8" s="4" t="s">
        <v>62</v>
      </c>
      <c r="C8" s="4" t="s">
        <v>63</v>
      </c>
      <c r="D8" s="4" t="s">
        <v>64</v>
      </c>
      <c r="E8" s="4" t="s">
        <v>64</v>
      </c>
      <c r="F8" s="4" t="s">
        <v>100</v>
      </c>
      <c r="G8" s="4">
        <v>14</v>
      </c>
      <c r="H8" s="4"/>
      <c r="I8" s="29" t="s">
        <v>65</v>
      </c>
      <c r="J8" s="30" t="s">
        <v>82</v>
      </c>
      <c r="K8" s="4" t="s">
        <v>63</v>
      </c>
      <c r="L8" s="4" t="s">
        <v>64</v>
      </c>
      <c r="M8" s="4" t="s">
        <v>83</v>
      </c>
      <c r="N8" s="30" t="s">
        <v>84</v>
      </c>
      <c r="O8" s="4">
        <v>63</v>
      </c>
      <c r="P8" s="4"/>
      <c r="Q8" s="30" t="str">
        <f>J8</f>
        <v>Publiczne Przedszkole w Siedlcu</v>
      </c>
      <c r="R8" s="24" t="str">
        <f t="shared" si="9"/>
        <v>42-244</v>
      </c>
      <c r="S8" s="24" t="str">
        <f t="shared" si="9"/>
        <v>Mstów</v>
      </c>
      <c r="T8" s="24" t="str">
        <f t="shared" si="9"/>
        <v>Siedlec</v>
      </c>
      <c r="U8" s="30" t="str">
        <f t="shared" si="9"/>
        <v>Kazimierza Wielkiego</v>
      </c>
      <c r="V8" s="24">
        <f t="shared" si="9"/>
        <v>63</v>
      </c>
      <c r="W8" s="4"/>
      <c r="X8" s="4" t="s">
        <v>98</v>
      </c>
      <c r="Y8" s="4" t="s">
        <v>34</v>
      </c>
      <c r="Z8" s="4" t="s">
        <v>101</v>
      </c>
      <c r="AA8" s="4" t="s">
        <v>99</v>
      </c>
      <c r="AB8" s="31" t="s">
        <v>31</v>
      </c>
      <c r="AC8" s="4" t="s">
        <v>82</v>
      </c>
      <c r="AD8" s="4" t="s">
        <v>63</v>
      </c>
      <c r="AE8" s="4" t="s">
        <v>64</v>
      </c>
      <c r="AF8" s="4" t="s">
        <v>83</v>
      </c>
      <c r="AG8" s="4" t="s">
        <v>84</v>
      </c>
      <c r="AH8" s="32">
        <v>63</v>
      </c>
      <c r="AI8" s="4"/>
      <c r="AJ8" s="4" t="s">
        <v>92</v>
      </c>
      <c r="AK8" s="33" t="s">
        <v>29</v>
      </c>
      <c r="AL8" s="34">
        <v>6413</v>
      </c>
      <c r="AM8" s="32">
        <v>0</v>
      </c>
      <c r="AN8" s="34">
        <v>8806</v>
      </c>
      <c r="AO8" s="32">
        <v>0</v>
      </c>
      <c r="AP8" s="32">
        <v>0</v>
      </c>
      <c r="AQ8" s="32">
        <v>68</v>
      </c>
      <c r="AR8" s="32">
        <v>101</v>
      </c>
      <c r="AS8" s="32">
        <v>120</v>
      </c>
      <c r="AT8" s="32">
        <v>562</v>
      </c>
      <c r="AU8" s="32">
        <v>0</v>
      </c>
      <c r="AV8" s="34">
        <v>6172</v>
      </c>
      <c r="AW8" s="34">
        <v>6358</v>
      </c>
      <c r="AX8" s="35">
        <f t="shared" si="2"/>
        <v>28600</v>
      </c>
      <c r="AY8" s="54" t="s">
        <v>104</v>
      </c>
      <c r="AZ8" s="4"/>
      <c r="BA8" s="4"/>
      <c r="BB8" s="41">
        <f t="shared" si="7"/>
        <v>0</v>
      </c>
      <c r="BC8" s="37">
        <f t="shared" si="3"/>
        <v>0</v>
      </c>
      <c r="BD8" s="5">
        <f>BD6</f>
        <v>0</v>
      </c>
      <c r="BE8" s="37">
        <f t="shared" si="4"/>
        <v>0</v>
      </c>
      <c r="BF8" s="4" t="s">
        <v>29</v>
      </c>
      <c r="BG8" s="37">
        <v>0</v>
      </c>
      <c r="BH8" s="4">
        <v>21.28</v>
      </c>
      <c r="BI8" s="39">
        <f t="shared" si="8"/>
        <v>255.36</v>
      </c>
      <c r="BJ8" s="5">
        <f>BJ6</f>
        <v>3.5979999999999998E-2</v>
      </c>
      <c r="BK8" s="37">
        <f t="shared" si="0"/>
        <v>1029.028</v>
      </c>
      <c r="BL8" s="40">
        <f t="shared" si="1"/>
        <v>1284.3879999999999</v>
      </c>
      <c r="BM8" s="40">
        <f t="shared" si="5"/>
        <v>295.40924000000001</v>
      </c>
      <c r="BN8" s="40">
        <f t="shared" si="6"/>
        <v>1579.7972399999999</v>
      </c>
    </row>
    <row r="9" spans="1:66">
      <c r="A9" s="4">
        <v>8</v>
      </c>
      <c r="B9" s="4" t="s">
        <v>62</v>
      </c>
      <c r="C9" s="4" t="s">
        <v>63</v>
      </c>
      <c r="D9" s="4" t="s">
        <v>64</v>
      </c>
      <c r="E9" s="4" t="s">
        <v>64</v>
      </c>
      <c r="F9" s="4" t="s">
        <v>100</v>
      </c>
      <c r="G9" s="4">
        <v>14</v>
      </c>
      <c r="H9" s="4"/>
      <c r="I9" s="29" t="s">
        <v>65</v>
      </c>
      <c r="J9" s="30" t="s">
        <v>105</v>
      </c>
      <c r="K9" s="4" t="s">
        <v>63</v>
      </c>
      <c r="L9" s="4" t="s">
        <v>64</v>
      </c>
      <c r="M9" s="4" t="s">
        <v>93</v>
      </c>
      <c r="N9" s="30" t="s">
        <v>94</v>
      </c>
      <c r="O9" s="4">
        <v>18</v>
      </c>
      <c r="P9" s="4"/>
      <c r="Q9" s="30" t="s">
        <v>105</v>
      </c>
      <c r="R9" s="24" t="str">
        <f>K9</f>
        <v>42-244</v>
      </c>
      <c r="S9" s="24" t="str">
        <f>L9</f>
        <v>Mstów</v>
      </c>
      <c r="T9" s="24" t="str">
        <f>M9</f>
        <v>Kuchary</v>
      </c>
      <c r="U9" s="30" t="str">
        <f>N9</f>
        <v xml:space="preserve">Głowna </v>
      </c>
      <c r="V9" s="24">
        <f>O9</f>
        <v>18</v>
      </c>
      <c r="W9" s="4"/>
      <c r="X9" s="4" t="s">
        <v>98</v>
      </c>
      <c r="Y9" s="4" t="s">
        <v>34</v>
      </c>
      <c r="Z9" s="4" t="s">
        <v>101</v>
      </c>
      <c r="AA9" s="4" t="s">
        <v>99</v>
      </c>
      <c r="AB9" s="31" t="s">
        <v>31</v>
      </c>
      <c r="AC9" s="4" t="s">
        <v>105</v>
      </c>
      <c r="AD9" s="4" t="str">
        <f t="shared" ref="AD9:AH9" si="10">R9</f>
        <v>42-244</v>
      </c>
      <c r="AE9" s="4" t="str">
        <f t="shared" si="10"/>
        <v>Mstów</v>
      </c>
      <c r="AF9" s="4" t="str">
        <f t="shared" si="10"/>
        <v>Kuchary</v>
      </c>
      <c r="AG9" s="4" t="str">
        <f t="shared" si="10"/>
        <v xml:space="preserve">Głowna </v>
      </c>
      <c r="AH9" s="4">
        <f t="shared" si="10"/>
        <v>18</v>
      </c>
      <c r="AI9" s="4"/>
      <c r="AJ9" s="4" t="s">
        <v>95</v>
      </c>
      <c r="AK9" s="33" t="s">
        <v>29</v>
      </c>
      <c r="AL9" s="34">
        <v>9719</v>
      </c>
      <c r="AM9" s="32">
        <v>9115</v>
      </c>
      <c r="AN9" s="34">
        <v>7436</v>
      </c>
      <c r="AO9" s="32">
        <v>1970</v>
      </c>
      <c r="AP9" s="32">
        <v>993</v>
      </c>
      <c r="AQ9" s="32">
        <v>22</v>
      </c>
      <c r="AR9" s="32">
        <v>0</v>
      </c>
      <c r="AS9" s="32">
        <v>286</v>
      </c>
      <c r="AT9" s="32">
        <v>798</v>
      </c>
      <c r="AU9" s="32">
        <v>5783</v>
      </c>
      <c r="AV9" s="34">
        <v>8944</v>
      </c>
      <c r="AW9" s="34">
        <v>7891</v>
      </c>
      <c r="AX9" s="35">
        <f t="shared" si="2"/>
        <v>52957</v>
      </c>
      <c r="AY9" s="54" t="s">
        <v>104</v>
      </c>
      <c r="AZ9" s="4"/>
      <c r="BA9" s="4"/>
      <c r="BB9" s="41">
        <f t="shared" si="7"/>
        <v>0</v>
      </c>
      <c r="BC9" s="37">
        <f>BB9*AX9</f>
        <v>0</v>
      </c>
      <c r="BD9" s="5">
        <f>BD6</f>
        <v>0</v>
      </c>
      <c r="BE9" s="37">
        <f>BD9*12</f>
        <v>0</v>
      </c>
      <c r="BF9" s="4" t="s">
        <v>29</v>
      </c>
      <c r="BG9" s="37">
        <v>0</v>
      </c>
      <c r="BH9" s="4">
        <v>21.28</v>
      </c>
      <c r="BI9" s="39">
        <f t="shared" si="8"/>
        <v>255.36</v>
      </c>
      <c r="BJ9" s="5">
        <f>BJ6</f>
        <v>3.5979999999999998E-2</v>
      </c>
      <c r="BK9" s="37">
        <f t="shared" si="0"/>
        <v>1905.3928599999999</v>
      </c>
      <c r="BL9" s="40">
        <f t="shared" si="1"/>
        <v>2160.7528600000001</v>
      </c>
      <c r="BM9" s="40">
        <f t="shared" ref="BM9" si="11">BL9*0.23</f>
        <v>496.97315780000002</v>
      </c>
      <c r="BN9" s="40">
        <f t="shared" ref="BN9" si="12">BM9+BL9</f>
        <v>2657.7260178000001</v>
      </c>
    </row>
    <row r="10" spans="1:66">
      <c r="AX10" s="42">
        <f>SUM(AX2:AX9)</f>
        <v>1278000</v>
      </c>
      <c r="BJ10" s="66" t="s">
        <v>40</v>
      </c>
      <c r="BK10" s="66"/>
      <c r="BL10" s="43">
        <f>SUM(BL2:BL9)</f>
        <v>53852.093220000002</v>
      </c>
      <c r="BM10" s="43">
        <f>SUM(BM2:BM9)</f>
        <v>12385.9814406</v>
      </c>
      <c r="BN10" s="43">
        <f>SUM(BN2:BN9)</f>
        <v>66238.074660600003</v>
      </c>
    </row>
    <row r="11" spans="1:66">
      <c r="AN11" s="42"/>
    </row>
    <row r="12" spans="1:66">
      <c r="BB12" s="44" t="s">
        <v>57</v>
      </c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</row>
    <row r="13" spans="1:66">
      <c r="BB13" s="44" t="s">
        <v>61</v>
      </c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</row>
    <row r="14" spans="1:66">
      <c r="BB14" s="44" t="s">
        <v>58</v>
      </c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</row>
    <row r="15" spans="1:66">
      <c r="BB15" s="53" t="s">
        <v>107</v>
      </c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</row>
    <row r="16" spans="1:66">
      <c r="BB16" s="46"/>
    </row>
    <row r="27" spans="53:53">
      <c r="BA27" s="28">
        <v>0</v>
      </c>
    </row>
  </sheetData>
  <mergeCells count="1">
    <mergeCell ref="BJ10:BK10"/>
  </mergeCells>
  <pageMargins left="0" right="0" top="0.39370078740157477" bottom="0.39370078740157477" header="0" footer="0"/>
  <pageSetup paperSize="9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9"/>
  <sheetViews>
    <sheetView workbookViewId="0"/>
  </sheetViews>
  <sheetFormatPr defaultColWidth="9" defaultRowHeight="10.5"/>
  <cols>
    <col min="1" max="1" width="20" style="2" customWidth="1"/>
    <col min="2" max="2" width="10.625" style="2" customWidth="1"/>
    <col min="3" max="3" width="6.875" style="2" customWidth="1"/>
    <col min="4" max="4" width="8.125" style="2" customWidth="1"/>
    <col min="5" max="5" width="9.125" style="2" customWidth="1"/>
    <col min="6" max="6" width="7.875" style="2" customWidth="1"/>
    <col min="7" max="7" width="11" style="2" customWidth="1"/>
    <col min="8" max="8" width="10.5" style="2" customWidth="1"/>
    <col min="9" max="9" width="9.375" style="2" customWidth="1"/>
    <col min="10" max="10" width="13" style="2" customWidth="1"/>
    <col min="11" max="16384" width="9" style="2"/>
  </cols>
  <sheetData>
    <row r="1" spans="1:10" ht="11.25" thickBot="1">
      <c r="A1" s="47" t="s">
        <v>60</v>
      </c>
    </row>
    <row r="2" spans="1:10" s="48" customFormat="1" ht="54">
      <c r="A2" s="55" t="s">
        <v>51</v>
      </c>
      <c r="B2" s="56" t="s">
        <v>52</v>
      </c>
      <c r="C2" s="57" t="s">
        <v>22</v>
      </c>
      <c r="D2" s="58" t="s">
        <v>42</v>
      </c>
      <c r="E2" s="59" t="s">
        <v>38</v>
      </c>
      <c r="F2" s="58" t="s">
        <v>47</v>
      </c>
      <c r="G2" s="59" t="s">
        <v>43</v>
      </c>
      <c r="H2" s="60" t="s">
        <v>45</v>
      </c>
      <c r="I2" s="60" t="s">
        <v>50</v>
      </c>
      <c r="J2" s="61" t="s">
        <v>38</v>
      </c>
    </row>
    <row r="3" spans="1:10">
      <c r="A3" s="62" t="str">
        <f>'Wykaz ppg'!AC2</f>
        <v>Urząd Gminy Mstów</v>
      </c>
      <c r="B3" s="49" t="str">
        <f>'Wykaz ppg'!AJ2</f>
        <v>PL0030002658</v>
      </c>
      <c r="C3" s="1">
        <f>'Wykaz ppg'!AX2</f>
        <v>310514</v>
      </c>
      <c r="D3" s="1">
        <f>'Wykaz ppg'!BB2</f>
        <v>0</v>
      </c>
      <c r="E3" s="3">
        <f>'Wykaz ppg'!BC2</f>
        <v>0</v>
      </c>
      <c r="F3" s="1">
        <f>'Wykaz ppg'!BD2</f>
        <v>0</v>
      </c>
      <c r="G3" s="3">
        <f>'Wykaz ppg'!BE2</f>
        <v>0</v>
      </c>
      <c r="H3" s="3">
        <f>'Wykaz ppg'!BI2</f>
        <v>8572.1855999999989</v>
      </c>
      <c r="I3" s="3">
        <f>'Wykaz ppg'!BK2</f>
        <v>4965.1188600000005</v>
      </c>
      <c r="J3" s="63">
        <f>'Wykaz ppg'!BL2</f>
        <v>13537.304459999999</v>
      </c>
    </row>
    <row r="4" spans="1:10" ht="21">
      <c r="A4" s="62" t="str">
        <f>'Wykaz ppg'!AC3</f>
        <v>Zespół Szkolno-Przedszkolny  im. Jana Pawła II w Jaskrowie</v>
      </c>
      <c r="B4" s="49" t="str">
        <f>'Wykaz ppg'!AJ3</f>
        <v>PL0030002677</v>
      </c>
      <c r="C4" s="1">
        <f>'Wykaz ppg'!AX3</f>
        <v>185221</v>
      </c>
      <c r="D4" s="1">
        <f>'Wykaz ppg'!BB3</f>
        <v>0</v>
      </c>
      <c r="E4" s="3">
        <f>'Wykaz ppg'!BC3</f>
        <v>0</v>
      </c>
      <c r="F4" s="1">
        <f>'Wykaz ppg'!BD3</f>
        <v>0</v>
      </c>
      <c r="G4" s="3">
        <f>'Wykaz ppg'!BE3</f>
        <v>0</v>
      </c>
      <c r="H4" s="3">
        <f>'Wykaz ppg'!BI3</f>
        <v>5893.3775999999998</v>
      </c>
      <c r="I4" s="3">
        <f>'Wykaz ppg'!BK3</f>
        <v>2961.68379</v>
      </c>
      <c r="J4" s="63">
        <f>'Wykaz ppg'!BL3</f>
        <v>8855.0613899999989</v>
      </c>
    </row>
    <row r="5" spans="1:10" ht="21">
      <c r="A5" s="62" t="str">
        <f>'Wykaz ppg'!AC4</f>
        <v>Szkoła Podstawowa im. Kornela Makuszyńskiego w Brzyszowie</v>
      </c>
      <c r="B5" s="49" t="str">
        <f>'Wykaz ppg'!AJ4</f>
        <v>PL0039729549</v>
      </c>
      <c r="C5" s="1">
        <f>'Wykaz ppg'!AX4</f>
        <v>223747</v>
      </c>
      <c r="D5" s="1">
        <f>'Wykaz ppg'!BB4</f>
        <v>0</v>
      </c>
      <c r="E5" s="3">
        <f>'Wykaz ppg'!BC4</f>
        <v>0</v>
      </c>
      <c r="F5" s="1">
        <f>'Wykaz ppg'!BD4</f>
        <v>0</v>
      </c>
      <c r="G5" s="3">
        <f>'Wykaz ppg'!BE4</f>
        <v>0</v>
      </c>
      <c r="H5" s="3">
        <f>'Wykaz ppg'!BI4</f>
        <v>1800.96</v>
      </c>
      <c r="I5" s="3">
        <f>'Wykaz ppg'!BK4</f>
        <v>6992.09375</v>
      </c>
      <c r="J5" s="63">
        <f>'Wykaz ppg'!BL4</f>
        <v>8793.0537499999991</v>
      </c>
    </row>
    <row r="6" spans="1:10" ht="14.25" customHeight="1">
      <c r="A6" s="62" t="str">
        <f>'Wykaz ppg'!AC5</f>
        <v xml:space="preserve">Szkoła Podstawowa w Mokrzesz                        </v>
      </c>
      <c r="B6" s="49" t="str">
        <f>'Wykaz ppg'!AJ5</f>
        <v>PL0030709337</v>
      </c>
      <c r="C6" s="1">
        <f>'Wykaz ppg'!AX5</f>
        <v>201167</v>
      </c>
      <c r="D6" s="1">
        <f>'Wykaz ppg'!BB5</f>
        <v>0</v>
      </c>
      <c r="E6" s="3">
        <f>'Wykaz ppg'!BC5</f>
        <v>0</v>
      </c>
      <c r="F6" s="1">
        <f>'Wykaz ppg'!BD5</f>
        <v>0</v>
      </c>
      <c r="G6" s="3">
        <f>'Wykaz ppg'!BE5</f>
        <v>0</v>
      </c>
      <c r="H6" s="3">
        <f>'Wykaz ppg'!BI5</f>
        <v>1800.96</v>
      </c>
      <c r="I6" s="3">
        <f>'Wykaz ppg'!BK5</f>
        <v>6286.46875</v>
      </c>
      <c r="J6" s="63">
        <f>'Wykaz ppg'!BL5</f>
        <v>8087.42875</v>
      </c>
    </row>
    <row r="7" spans="1:10" ht="16.5" customHeight="1">
      <c r="A7" s="62" t="str">
        <f>'Wykaz ppg'!AC6</f>
        <v xml:space="preserve">Szkoła Podstawowa im. Św. Huberta w Krasicach </v>
      </c>
      <c r="B7" s="49" t="str">
        <f>'Wykaz ppg'!AJ6</f>
        <v>PL0030694342</v>
      </c>
      <c r="C7" s="1">
        <f>'Wykaz ppg'!AX6</f>
        <v>97087</v>
      </c>
      <c r="D7" s="1">
        <f>'Wykaz ppg'!BB6</f>
        <v>0</v>
      </c>
      <c r="E7" s="3">
        <f>'Wykaz ppg'!BC6</f>
        <v>0</v>
      </c>
      <c r="F7" s="1">
        <f>'Wykaz ppg'!BD6</f>
        <v>0</v>
      </c>
      <c r="G7" s="3">
        <f>'Wykaz ppg'!BE6</f>
        <v>0</v>
      </c>
      <c r="H7" s="3">
        <f>'Wykaz ppg'!BI6</f>
        <v>255.36</v>
      </c>
      <c r="I7" s="3">
        <f>'Wykaz ppg'!BK6</f>
        <v>3493.1902599999999</v>
      </c>
      <c r="J7" s="63">
        <f>'Wykaz ppg'!BL6</f>
        <v>3748.55026</v>
      </c>
    </row>
    <row r="8" spans="1:10" ht="23.25" customHeight="1">
      <c r="A8" s="62" t="str">
        <f>'Wykaz ppg'!AC7</f>
        <v xml:space="preserve">Zespół Szkolno-Przedszkolny w Zawadzie </v>
      </c>
      <c r="B8" s="49" t="str">
        <f>'Wykaz ppg'!AJ7</f>
        <v>PL0030729831</v>
      </c>
      <c r="C8" s="1">
        <f>'Wykaz ppg'!AX7</f>
        <v>178707</v>
      </c>
      <c r="D8" s="1">
        <f>'Wykaz ppg'!BB7</f>
        <v>0</v>
      </c>
      <c r="E8" s="3">
        <f>'Wykaz ppg'!BC7</f>
        <v>0</v>
      </c>
      <c r="F8" s="1">
        <f>'Wykaz ppg'!BD7</f>
        <v>0</v>
      </c>
      <c r="G8" s="3">
        <f>'Wykaz ppg'!BE7</f>
        <v>0</v>
      </c>
      <c r="H8" s="3">
        <f>'Wykaz ppg'!BI7</f>
        <v>1800.96</v>
      </c>
      <c r="I8" s="3">
        <f>'Wykaz ppg'!BK7</f>
        <v>5584.59375</v>
      </c>
      <c r="J8" s="63">
        <f>'Wykaz ppg'!BL7</f>
        <v>7385.55375</v>
      </c>
    </row>
    <row r="9" spans="1:10">
      <c r="A9" s="62" t="str">
        <f>'Wykaz ppg'!AC8</f>
        <v>Publiczne Przedszkole w Siedlcu</v>
      </c>
      <c r="B9" s="49" t="str">
        <f>'Wykaz ppg'!AJ8</f>
        <v>PL0030740893</v>
      </c>
      <c r="C9" s="1">
        <f>'Wykaz ppg'!AX8</f>
        <v>28600</v>
      </c>
      <c r="D9" s="1">
        <f>'Wykaz ppg'!BB8</f>
        <v>0</v>
      </c>
      <c r="E9" s="3">
        <f>'Wykaz ppg'!BC8</f>
        <v>0</v>
      </c>
      <c r="F9" s="1">
        <f>'Wykaz ppg'!BD8</f>
        <v>0</v>
      </c>
      <c r="G9" s="3">
        <f>'Wykaz ppg'!BE8</f>
        <v>0</v>
      </c>
      <c r="H9" s="3">
        <f>'Wykaz ppg'!BI8</f>
        <v>255.36</v>
      </c>
      <c r="I9" s="3">
        <f>'Wykaz ppg'!BK8</f>
        <v>1029.028</v>
      </c>
      <c r="J9" s="63">
        <f>'Wykaz ppg'!BL8</f>
        <v>1284.3879999999999</v>
      </c>
    </row>
    <row r="10" spans="1:10" ht="31.5">
      <c r="A10" s="62" t="str">
        <f>'Wykaz ppg'!AC9</f>
        <v>Szkoła Podstawowa im. T. Kościuszki w Mstowie filia w Kucharach</v>
      </c>
      <c r="B10" s="49" t="str">
        <f>'Wykaz ppg'!AJ9</f>
        <v>PL0030799958</v>
      </c>
      <c r="C10" s="1">
        <f>'Wykaz ppg'!AX9</f>
        <v>52957</v>
      </c>
      <c r="D10" s="1">
        <f>'Wykaz ppg'!BB9</f>
        <v>0</v>
      </c>
      <c r="E10" s="3">
        <f>'Wykaz ppg'!BC9</f>
        <v>0</v>
      </c>
      <c r="F10" s="1">
        <f>'Wykaz ppg'!BD9</f>
        <v>0</v>
      </c>
      <c r="G10" s="3">
        <f>'Wykaz ppg'!BE9</f>
        <v>0</v>
      </c>
      <c r="H10" s="3">
        <f>'Wykaz ppg'!BI9</f>
        <v>255.36</v>
      </c>
      <c r="I10" s="3">
        <f>'Wykaz ppg'!BK9</f>
        <v>1905.3928599999999</v>
      </c>
      <c r="J10" s="63">
        <f>'Wykaz ppg'!BL9</f>
        <v>2160.7528600000001</v>
      </c>
    </row>
    <row r="11" spans="1:10">
      <c r="A11" s="67" t="s">
        <v>53</v>
      </c>
      <c r="B11" s="68"/>
      <c r="C11" s="68"/>
      <c r="D11" s="68"/>
      <c r="E11" s="68"/>
      <c r="F11" s="68"/>
      <c r="G11" s="68"/>
      <c r="H11" s="68"/>
      <c r="I11" s="68"/>
      <c r="J11" s="64">
        <f>SUM(J3:J10)</f>
        <v>53852.093220000002</v>
      </c>
    </row>
    <row r="12" spans="1:10">
      <c r="A12" s="67" t="s">
        <v>41</v>
      </c>
      <c r="B12" s="68"/>
      <c r="C12" s="68"/>
      <c r="D12" s="68"/>
      <c r="E12" s="68"/>
      <c r="F12" s="68"/>
      <c r="G12" s="68"/>
      <c r="H12" s="68"/>
      <c r="I12" s="68"/>
      <c r="J12" s="64">
        <f>J11*0.23</f>
        <v>12385.9814406</v>
      </c>
    </row>
    <row r="13" spans="1:10" ht="11.25" thickBot="1">
      <c r="A13" s="69" t="s">
        <v>54</v>
      </c>
      <c r="B13" s="70"/>
      <c r="C13" s="70"/>
      <c r="D13" s="70"/>
      <c r="E13" s="70"/>
      <c r="F13" s="70"/>
      <c r="G13" s="70"/>
      <c r="H13" s="70"/>
      <c r="I13" s="70"/>
      <c r="J13" s="65">
        <f>J11+J12</f>
        <v>66238.074660600003</v>
      </c>
    </row>
    <row r="17" spans="1:10">
      <c r="F17" s="50"/>
      <c r="G17" s="50"/>
      <c r="I17" s="50"/>
      <c r="J17" s="50"/>
    </row>
    <row r="18" spans="1:10" ht="12">
      <c r="F18" s="72" t="s">
        <v>55</v>
      </c>
      <c r="G18" s="72"/>
      <c r="H18" s="28"/>
      <c r="I18" s="71" t="s">
        <v>108</v>
      </c>
      <c r="J18" s="71"/>
    </row>
    <row r="19" spans="1:10" ht="14.25" customHeight="1">
      <c r="H19" s="51"/>
    </row>
    <row r="21" spans="1:10">
      <c r="A21" s="52" t="s">
        <v>56</v>
      </c>
    </row>
    <row r="22" spans="1:10">
      <c r="A22" s="52" t="s">
        <v>59</v>
      </c>
    </row>
    <row r="23" spans="1:10">
      <c r="A23" s="52" t="s">
        <v>106</v>
      </c>
    </row>
    <row r="27" spans="1:10" ht="14.25" customHeight="1"/>
    <row r="35" ht="14.25" customHeight="1"/>
    <row r="43" ht="14.25" customHeight="1"/>
    <row r="51" ht="14.25" customHeight="1"/>
    <row r="59" ht="14.25" customHeight="1"/>
  </sheetData>
  <mergeCells count="5">
    <mergeCell ref="A11:I11"/>
    <mergeCell ref="A12:I12"/>
    <mergeCell ref="A13:I13"/>
    <mergeCell ref="I18:J18"/>
    <mergeCell ref="F18:G18"/>
  </mergeCells>
  <pageMargins left="0.70866141732283461" right="0.70866141732283461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ppg</vt:lpstr>
      <vt:lpstr>Ark. ofertowy - Zał 3 do oferty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Walski</dc:creator>
  <cp:lastModifiedBy>User</cp:lastModifiedBy>
  <cp:revision>147</cp:revision>
  <cp:lastPrinted>2020-09-27T16:48:18Z</cp:lastPrinted>
  <dcterms:created xsi:type="dcterms:W3CDTF">2016-09-26T13:43:19Z</dcterms:created>
  <dcterms:modified xsi:type="dcterms:W3CDTF">2020-09-27T17:00:05Z</dcterms:modified>
</cp:coreProperties>
</file>