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ocuments\2020 rok\Zamówienia publiczne\zakup gazu\"/>
    </mc:Choice>
  </mc:AlternateContent>
  <xr:revisionPtr revIDLastSave="0" documentId="13_ncr:1_{80FF7609-9696-495D-8240-F30A9EEB9E9C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Wykaz ppg" sheetId="2" r:id="rId1"/>
    <sheet name="Arkusz ofertowy - do oferty" sheetId="3" r:id="rId2"/>
  </sheets>
  <calcPr calcId="191029"/>
</workbook>
</file>

<file path=xl/calcChain.xml><?xml version="1.0" encoding="utf-8"?>
<calcChain xmlns="http://schemas.openxmlformats.org/spreadsheetml/2006/main">
  <c r="L10" i="3" l="1"/>
  <c r="J10" i="3"/>
  <c r="I10" i="3"/>
  <c r="H10" i="3"/>
  <c r="F10" i="3"/>
  <c r="B10" i="3"/>
  <c r="BJ9" i="2"/>
  <c r="K10" i="3" s="1"/>
  <c r="BF9" i="2"/>
  <c r="G10" i="3" s="1"/>
  <c r="AY9" i="2"/>
  <c r="BL9" i="2" s="1"/>
  <c r="M10" i="3" s="1"/>
  <c r="V9" i="2"/>
  <c r="AI9" i="2" s="1"/>
  <c r="U9" i="2"/>
  <c r="AH9" i="2" s="1"/>
  <c r="T9" i="2"/>
  <c r="AG9" i="2" s="1"/>
  <c r="S9" i="2"/>
  <c r="AF9" i="2" s="1"/>
  <c r="R9" i="2"/>
  <c r="AE9" i="2" s="1"/>
  <c r="Q9" i="2"/>
  <c r="AD9" i="2" s="1"/>
  <c r="A10" i="3" s="1"/>
  <c r="C10" i="3" l="1"/>
  <c r="B9" i="3" l="1"/>
  <c r="B8" i="3"/>
  <c r="B7" i="3"/>
  <c r="B6" i="3"/>
  <c r="B5" i="3"/>
  <c r="B4" i="3"/>
  <c r="B3" i="3"/>
  <c r="BJ8" i="2"/>
  <c r="BJ7" i="2"/>
  <c r="BJ6" i="2"/>
  <c r="BJ5" i="2"/>
  <c r="BJ4" i="2"/>
  <c r="BJ3" i="2"/>
  <c r="BJ2" i="2"/>
  <c r="AY8" i="2"/>
  <c r="BL8" i="2" s="1"/>
  <c r="AY7" i="2"/>
  <c r="BL7" i="2" s="1"/>
  <c r="AY6" i="2"/>
  <c r="BL6" i="2" s="1"/>
  <c r="AY5" i="2"/>
  <c r="BL5" i="2" s="1"/>
  <c r="AY4" i="2"/>
  <c r="BL4" i="2" s="1"/>
  <c r="AY3" i="2"/>
  <c r="AY2" i="2"/>
  <c r="BL2" i="2" s="1"/>
  <c r="V8" i="2"/>
  <c r="U8" i="2"/>
  <c r="T8" i="2"/>
  <c r="S8" i="2"/>
  <c r="R8" i="2"/>
  <c r="Q8" i="2"/>
  <c r="V7" i="2"/>
  <c r="U7" i="2"/>
  <c r="T7" i="2"/>
  <c r="S7" i="2"/>
  <c r="R7" i="2"/>
  <c r="Q7" i="2"/>
  <c r="V6" i="2"/>
  <c r="U6" i="2"/>
  <c r="T6" i="2"/>
  <c r="S6" i="2"/>
  <c r="R6" i="2"/>
  <c r="Q6" i="2"/>
  <c r="BC3" i="2"/>
  <c r="D4" i="3" s="1"/>
  <c r="L9" i="3"/>
  <c r="J9" i="3"/>
  <c r="L8" i="3"/>
  <c r="J8" i="3"/>
  <c r="L7" i="3"/>
  <c r="J7" i="3"/>
  <c r="L6" i="3"/>
  <c r="J6" i="3"/>
  <c r="L5" i="3"/>
  <c r="J5" i="3"/>
  <c r="L4" i="3"/>
  <c r="J4" i="3"/>
  <c r="L3" i="3"/>
  <c r="J3" i="3"/>
  <c r="I9" i="3"/>
  <c r="I8" i="3"/>
  <c r="I7" i="3"/>
  <c r="I6" i="3"/>
  <c r="I5" i="3"/>
  <c r="I3" i="3"/>
  <c r="H9" i="3"/>
  <c r="H8" i="3"/>
  <c r="H7" i="3"/>
  <c r="H6" i="3"/>
  <c r="H5" i="3"/>
  <c r="H4" i="3"/>
  <c r="H3" i="3"/>
  <c r="F9" i="3"/>
  <c r="F8" i="3"/>
  <c r="F7" i="3"/>
  <c r="F6" i="3"/>
  <c r="F5" i="3"/>
  <c r="F4" i="3"/>
  <c r="F3" i="3"/>
  <c r="D3" i="3"/>
  <c r="BL3" i="2" l="1"/>
  <c r="BC4" i="2"/>
  <c r="A9" i="3"/>
  <c r="A8" i="3"/>
  <c r="A7" i="3"/>
  <c r="A6" i="3"/>
  <c r="A5" i="3"/>
  <c r="A4" i="3"/>
  <c r="A3" i="3"/>
  <c r="K9" i="3"/>
  <c r="K8" i="3"/>
  <c r="K7" i="3"/>
  <c r="K6" i="3"/>
  <c r="K5" i="3"/>
  <c r="K4" i="3"/>
  <c r="K3" i="3"/>
  <c r="BD2" i="2"/>
  <c r="E3" i="3" s="1"/>
  <c r="BF8" i="2"/>
  <c r="G9" i="3" s="1"/>
  <c r="BF7" i="2"/>
  <c r="G8" i="3" s="1"/>
  <c r="BF6" i="2"/>
  <c r="G7" i="3" s="1"/>
  <c r="BF5" i="2"/>
  <c r="G6" i="3" s="1"/>
  <c r="BF4" i="2"/>
  <c r="G5" i="3" s="1"/>
  <c r="BF3" i="2"/>
  <c r="G4" i="3" s="1"/>
  <c r="BF2" i="2"/>
  <c r="G3" i="3" s="1"/>
  <c r="M3" i="3" l="1"/>
  <c r="C3" i="3"/>
  <c r="BC5" i="2"/>
  <c r="BC6" i="2" s="1"/>
  <c r="BC7" i="2" s="1"/>
  <c r="BC8" i="2" s="1"/>
  <c r="BC9" i="2" s="1"/>
  <c r="D5" i="3"/>
  <c r="D10" i="3" l="1"/>
  <c r="BD9" i="2"/>
  <c r="BM2" i="2"/>
  <c r="N3" i="3" s="1"/>
  <c r="D8" i="3"/>
  <c r="D7" i="3"/>
  <c r="D6" i="3"/>
  <c r="D9" i="3"/>
  <c r="BD6" i="2"/>
  <c r="E7" i="3" s="1"/>
  <c r="C7" i="3"/>
  <c r="BD3" i="2"/>
  <c r="E4" i="3" s="1"/>
  <c r="C4" i="3"/>
  <c r="I4" i="3"/>
  <c r="BD7" i="2"/>
  <c r="E8" i="3" s="1"/>
  <c r="C8" i="3"/>
  <c r="C6" i="3"/>
  <c r="BD5" i="2"/>
  <c r="E6" i="3" s="1"/>
  <c r="BD4" i="2"/>
  <c r="E5" i="3" s="1"/>
  <c r="C5" i="3"/>
  <c r="BD8" i="2"/>
  <c r="E9" i="3" s="1"/>
  <c r="C9" i="3"/>
  <c r="AY10" i="2"/>
  <c r="BM9" i="2" l="1"/>
  <c r="E10" i="3"/>
  <c r="BN2" i="2"/>
  <c r="BO2" i="2" s="1"/>
  <c r="M4" i="3"/>
  <c r="BM3" i="2"/>
  <c r="M9" i="3"/>
  <c r="BM8" i="2"/>
  <c r="M7" i="3"/>
  <c r="BM6" i="2"/>
  <c r="M5" i="3"/>
  <c r="BM4" i="2"/>
  <c r="M6" i="3"/>
  <c r="BM5" i="2"/>
  <c r="M8" i="3"/>
  <c r="BM7" i="2"/>
  <c r="BN9" i="2" l="1"/>
  <c r="BO9" i="2" s="1"/>
  <c r="N10" i="3"/>
  <c r="BN4" i="2"/>
  <c r="BO4" i="2" s="1"/>
  <c r="N5" i="3"/>
  <c r="BN6" i="2"/>
  <c r="BO6" i="2" s="1"/>
  <c r="N7" i="3"/>
  <c r="BN7" i="2"/>
  <c r="BO7" i="2" s="1"/>
  <c r="N8" i="3"/>
  <c r="BN5" i="2"/>
  <c r="BO5" i="2" s="1"/>
  <c r="N6" i="3"/>
  <c r="BN8" i="2"/>
  <c r="BO8" i="2" s="1"/>
  <c r="N9" i="3"/>
  <c r="BN3" i="2"/>
  <c r="N4" i="3"/>
  <c r="N11" i="3" l="1"/>
  <c r="BO3" i="2"/>
  <c r="BM10" i="2" l="1"/>
  <c r="N12" i="3" l="1"/>
  <c r="N13" i="3" s="1"/>
  <c r="BO10" i="2" l="1"/>
  <c r="BN10" i="2"/>
</calcChain>
</file>

<file path=xl/sharedStrings.xml><?xml version="1.0" encoding="utf-8"?>
<sst xmlns="http://schemas.openxmlformats.org/spreadsheetml/2006/main" count="311" uniqueCount="109">
  <si>
    <t>W-3.6</t>
  </si>
  <si>
    <t>W-4</t>
  </si>
  <si>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</si>
  <si>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</si>
  <si>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</si>
  <si>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</si>
  <si>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</si>
  <si>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</si>
  <si>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</si>
  <si>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</si>
  <si>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</si>
  <si>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</si>
  <si>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</si>
  <si>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</si>
  <si>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</si>
  <si>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</si>
  <si>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</si>
  <si>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</si>
  <si>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</si>
  <si>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</si>
  <si>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</si>
  <si>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</si>
  <si>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</si>
  <si>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</si>
  <si>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</si>
  <si>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 xml:space="preserve">Obecny Sprzedawca </t>
  </si>
  <si>
    <t>OSD</t>
  </si>
  <si>
    <t xml:space="preserve">Umowa </t>
  </si>
  <si>
    <t>Termin obowiązywania umowy</t>
  </si>
  <si>
    <t xml:space="preserve">Nr NIP </t>
  </si>
  <si>
    <t>Akcyza</t>
  </si>
  <si>
    <t>Nr PPG wg OSD</t>
  </si>
  <si>
    <t>zwolniony</t>
  </si>
  <si>
    <t>Lp.</t>
  </si>
  <si>
    <t>W-5.1</t>
  </si>
  <si>
    <t>wg OWU</t>
  </si>
  <si>
    <t>Termin wypowiedzenia</t>
  </si>
  <si>
    <t>Promocja</t>
  </si>
  <si>
    <t>PSG</t>
  </si>
  <si>
    <t>Odbiorca</t>
  </si>
  <si>
    <t>Adresat faktury</t>
  </si>
  <si>
    <t>Ilość godzin w roku [h]</t>
  </si>
  <si>
    <t>Wartość netto</t>
  </si>
  <si>
    <t>Wartość brutto</t>
  </si>
  <si>
    <t>Razem</t>
  </si>
  <si>
    <t>VAT</t>
  </si>
  <si>
    <t>Cena jednostkowa paliwa netto [zł/kWh]</t>
  </si>
  <si>
    <t>Wartość abonamentu netto</t>
  </si>
  <si>
    <t>Wartość akcyzy netto</t>
  </si>
  <si>
    <t>Wartość opłaty dystrybucyjnej stałej</t>
  </si>
  <si>
    <t>Cena jednostkowa opłaty dystrybucyjnej zmiennej netto [zł/kWh]</t>
  </si>
  <si>
    <t>Cena jednostkowa abonamentu netto [zł/mc]</t>
  </si>
  <si>
    <t>Cena jednostkowa akcyzy netto [zł/kWh]</t>
  </si>
  <si>
    <t>Cena jednostkowa opłaty dystrybucyjnej stałej netto [zł/mc]</t>
  </si>
  <si>
    <t>Wartość opłaty dystrybucyjnej zmiennej</t>
  </si>
  <si>
    <t>Obiekt</t>
  </si>
  <si>
    <t>PPG</t>
  </si>
  <si>
    <t>Razem netto</t>
  </si>
  <si>
    <t>Razem brutto</t>
  </si>
  <si>
    <t>miejscowość i data</t>
  </si>
  <si>
    <t xml:space="preserve">podpis  osoby/osób uprawnionej </t>
  </si>
  <si>
    <t>do reprezentowania Wykonawcy</t>
  </si>
  <si>
    <t>Uwaga:</t>
  </si>
  <si>
    <t xml:space="preserve">Uwaga: </t>
  </si>
  <si>
    <t>2. Wykonawca wypełniając wskazane przez Zamawiającego w arkuszu nr 1 pola, automatycznie wypełnia arkusz nr 2 „Arkusz ofertowy”.</t>
  </si>
  <si>
    <t>Arkusza ofertowego nie należy samemu, ręcznie wypełniać, dane automatycznie są przenoszone z arkusza nr 1 "Wykaz ppg"</t>
  </si>
  <si>
    <t>ARKUSZ OFERTOWY - załącznik do Formularza Ofertowego stanowiacego Załącznik nr 3 do SIWZ</t>
  </si>
  <si>
    <t>1. Wprowadzono formuły. Wykonawca wypełnia TYLKO pola zaznaczone kolorem pomarańczowym. Zamawiający wymaga ceny jednolitej dla wszystkich ppg.</t>
  </si>
  <si>
    <t xml:space="preserve">Gmina Mstów </t>
  </si>
  <si>
    <t>42-244</t>
  </si>
  <si>
    <t>Mstów</t>
  </si>
  <si>
    <t>949-219-51-02</t>
  </si>
  <si>
    <t>Gmina Mstów</t>
  </si>
  <si>
    <t>Zespół Szkolno-Przedszkolny  im. Jana Pawła II w Jaskrowie</t>
  </si>
  <si>
    <t>Jaskrów</t>
  </si>
  <si>
    <t>Starowiejska</t>
  </si>
  <si>
    <t>Szkoła Podstawowa im. Kornela Makuszyńskiego w Brzyszowie</t>
  </si>
  <si>
    <t>Brzyszów</t>
  </si>
  <si>
    <t>-</t>
  </si>
  <si>
    <t xml:space="preserve">Szkoła Podstawowa w Mokrzeszy </t>
  </si>
  <si>
    <t>Mokrzesz</t>
  </si>
  <si>
    <t xml:space="preserve">Kościelna </t>
  </si>
  <si>
    <t xml:space="preserve">Szkoła Podstawowa im. Św. Huberta w Krasicach </t>
  </si>
  <si>
    <t>Krasice</t>
  </si>
  <si>
    <t xml:space="preserve">Strażacka </t>
  </si>
  <si>
    <t xml:space="preserve">Zespół Szkolno-Przedszkolny w Zawadzie </t>
  </si>
  <si>
    <t xml:space="preserve">Zawada </t>
  </si>
  <si>
    <t xml:space="preserve">Główna </t>
  </si>
  <si>
    <t>Publiczne Przedszkole w Siedlcu</t>
  </si>
  <si>
    <t>Siedlec</t>
  </si>
  <si>
    <t>Kazimierza Wielkiego</t>
  </si>
  <si>
    <t xml:space="preserve"> -</t>
  </si>
  <si>
    <t xml:space="preserve">Szkoła Podstawowa w Mokrzesz                        </t>
  </si>
  <si>
    <t>Urząd Gminy Mstów</t>
  </si>
  <si>
    <t>PL0039729549</t>
  </si>
  <si>
    <t>PL0030709337</t>
  </si>
  <si>
    <t>PL0030694342</t>
  </si>
  <si>
    <t>PL0030729831</t>
  </si>
  <si>
    <t>PL0030740893</t>
  </si>
  <si>
    <t>Kuchary</t>
  </si>
  <si>
    <t xml:space="preserve">Głowna </t>
  </si>
  <si>
    <t>PL0030799958</t>
  </si>
  <si>
    <t>PL0030002658</t>
  </si>
  <si>
    <t>PL0030002677</t>
  </si>
  <si>
    <t>PGNiG Obrót Delatliczny sp. z o.o.</t>
  </si>
  <si>
    <t>nie</t>
  </si>
  <si>
    <t>Gminna</t>
  </si>
  <si>
    <t>Szkoła Podstawowaim. T.Kościuszki w Mstowie filia w Kucharach</t>
  </si>
  <si>
    <t>do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</si>
</sst>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</numFmts>
  <fonts count="17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8"/>
      <color rgb="FF000000"/>
      <name val="Book Antiqua"/>
      <family val="1"/>
      <charset val="238"/>
    </font>
    <font>
      <sz val="11"/>
      <color rgb="FF000000"/>
      <name val="Arial1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/>
    <xf numFmtId="0" fontId="5" fillId="3" borderId="6" xfId="0" applyFont="1" applyFill="1" applyBorder="1"/>
    <xf numFmtId="0" fontId="5" fillId="3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7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6" xfId="0" applyNumberFormat="1" applyFont="1" applyBorder="1" applyAlignment="1"/>
    <xf numFmtId="165" fontId="5" fillId="6" borderId="1" xfId="0" applyNumberFormat="1" applyFont="1" applyFill="1" applyBorder="1"/>
    <xf numFmtId="44" fontId="5" fillId="0" borderId="1" xfId="5" applyFont="1" applyBorder="1"/>
    <xf numFmtId="0" fontId="5" fillId="6" borderId="1" xfId="0" applyFont="1" applyFill="1" applyBorder="1"/>
    <xf numFmtId="44" fontId="5" fillId="0" borderId="1" xfId="5" applyFont="1" applyFill="1" applyBorder="1"/>
    <xf numFmtId="44" fontId="5" fillId="0" borderId="1" xfId="0" applyNumberFormat="1" applyFont="1" applyBorder="1"/>
    <xf numFmtId="165" fontId="5" fillId="0" borderId="1" xfId="0" applyNumberFormat="1" applyFont="1" applyFill="1" applyBorder="1"/>
    <xf numFmtId="0" fontId="8" fillId="0" borderId="1" xfId="0" applyFont="1" applyBorder="1"/>
    <xf numFmtId="44" fontId="9" fillId="0" borderId="1" xfId="0" applyNumberFormat="1" applyFont="1" applyBorder="1"/>
    <xf numFmtId="3" fontId="5" fillId="0" borderId="0" xfId="0" applyNumberFormat="1" applyFont="1"/>
    <xf numFmtId="0" fontId="10" fillId="6" borderId="0" xfId="0" applyFont="1" applyFill="1"/>
    <xf numFmtId="0" fontId="5" fillId="6" borderId="0" xfId="0" applyFont="1" applyFill="1"/>
    <xf numFmtId="0" fontId="11" fillId="0" borderId="0" xfId="0" applyFont="1"/>
    <xf numFmtId="0" fontId="9" fillId="0" borderId="0" xfId="0" applyFont="1"/>
    <xf numFmtId="0" fontId="9" fillId="0" borderId="1" xfId="0" applyFont="1" applyFill="1" applyBorder="1"/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5" fillId="0" borderId="1" xfId="0" applyNumberFormat="1" applyFont="1" applyBorder="1"/>
    <xf numFmtId="0" fontId="5" fillId="0" borderId="4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5" xfId="0" applyFont="1" applyFill="1" applyBorder="1"/>
    <xf numFmtId="0" fontId="6" fillId="0" borderId="1" xfId="0" applyFont="1" applyBorder="1"/>
    <xf numFmtId="0" fontId="5" fillId="0" borderId="5" xfId="0" applyFont="1" applyBorder="1"/>
    <xf numFmtId="0" fontId="3" fillId="8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  <cellStyle name="Walutowy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6"/>
  <sheetViews>
    <sheetView topLeftCell="AL1" workbookViewId="0">
      <selection activeCell="BA3" sqref="BA3"/>
    </sheetView>
  </sheetViews>
  <sheetFormatPr defaultColWidth="9" defaultRowHeight="10.199999999999999"/>
  <cols>
    <col min="1" max="1" width="3" style="21" customWidth="1"/>
    <col min="2" max="2" width="12.8984375" style="21" customWidth="1"/>
    <col min="3" max="6" width="9" style="21"/>
    <col min="7" max="7" width="5.19921875" style="21" customWidth="1"/>
    <col min="8" max="8" width="4.59765625" style="21" customWidth="1"/>
    <col min="9" max="9" width="9.5" style="21" customWidth="1"/>
    <col min="10" max="10" width="23.5" style="21" customWidth="1"/>
    <col min="11" max="13" width="9" style="21"/>
    <col min="14" max="14" width="12.19921875" style="21" customWidth="1"/>
    <col min="15" max="15" width="5.19921875" style="21" customWidth="1"/>
    <col min="16" max="16" width="4.59765625" style="21" customWidth="1"/>
    <col min="17" max="17" width="44.09765625" style="21" customWidth="1"/>
    <col min="18" max="20" width="9" style="21"/>
    <col min="21" max="21" width="12.19921875" style="21" customWidth="1"/>
    <col min="22" max="22" width="5.19921875" style="21" customWidth="1"/>
    <col min="23" max="23" width="4.59765625" style="21" customWidth="1"/>
    <col min="24" max="24" width="25.8984375" style="21" customWidth="1"/>
    <col min="25" max="25" width="21.3984375" style="21" customWidth="1"/>
    <col min="26" max="26" width="5.5" style="21" customWidth="1"/>
    <col min="27" max="28" width="11" style="21" customWidth="1"/>
    <col min="29" max="29" width="17" style="21" customWidth="1"/>
    <col min="30" max="30" width="22.59765625" style="21" customWidth="1"/>
    <col min="31" max="31" width="6" style="21" customWidth="1"/>
    <col min="32" max="34" width="9" style="21"/>
    <col min="35" max="35" width="5.3984375" style="21" customWidth="1"/>
    <col min="36" max="36" width="5.69921875" style="21" customWidth="1"/>
    <col min="37" max="37" width="14.5" style="21" customWidth="1"/>
    <col min="38" max="47" width="9" style="21"/>
    <col min="48" max="48" width="11" style="21" customWidth="1"/>
    <col min="49" max="51" width="9" style="21"/>
    <col min="52" max="52" width="6.5" style="21" customWidth="1"/>
    <col min="53" max="55" width="9" style="21"/>
    <col min="56" max="56" width="12.09765625" style="21" customWidth="1"/>
    <col min="57" max="60" width="9" style="21"/>
    <col min="61" max="61" width="9.69921875" style="21" customWidth="1"/>
    <col min="62" max="62" width="12.09765625" style="21" customWidth="1"/>
    <col min="63" max="63" width="10.09765625" style="21" customWidth="1"/>
    <col min="64" max="64" width="10" style="21" customWidth="1"/>
    <col min="65" max="65" width="10.3984375" style="21" customWidth="1"/>
    <col min="66" max="66" width="9.5" style="21" customWidth="1"/>
    <col min="67" max="67" width="11.5" style="21" customWidth="1"/>
    <col min="68" max="16384" width="9" style="21"/>
  </cols>
  <sheetData>
    <row r="1" spans="1:67" ht="61.2">
      <c r="A1" s="2" t="s">
        <v>33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52" t="s">
        <v>7</v>
      </c>
      <c r="H1" s="52" t="s">
        <v>8</v>
      </c>
      <c r="I1" s="52" t="s">
        <v>29</v>
      </c>
      <c r="J1" s="4" t="s">
        <v>39</v>
      </c>
      <c r="K1" s="53" t="s">
        <v>3</v>
      </c>
      <c r="L1" s="53" t="s">
        <v>4</v>
      </c>
      <c r="M1" s="53" t="s">
        <v>5</v>
      </c>
      <c r="N1" s="4" t="s">
        <v>6</v>
      </c>
      <c r="O1" s="4" t="s">
        <v>7</v>
      </c>
      <c r="P1" s="4" t="s">
        <v>8</v>
      </c>
      <c r="Q1" s="5" t="s">
        <v>40</v>
      </c>
      <c r="R1" s="6" t="s">
        <v>3</v>
      </c>
      <c r="S1" s="6" t="s">
        <v>4</v>
      </c>
      <c r="T1" s="6" t="s">
        <v>5</v>
      </c>
      <c r="U1" s="6" t="s">
        <v>6</v>
      </c>
      <c r="V1" s="5" t="s">
        <v>7</v>
      </c>
      <c r="W1" s="5" t="s">
        <v>8</v>
      </c>
      <c r="X1" s="54" t="s">
        <v>25</v>
      </c>
      <c r="Y1" s="55" t="s">
        <v>27</v>
      </c>
      <c r="Z1" s="55" t="s">
        <v>26</v>
      </c>
      <c r="AA1" s="54" t="s">
        <v>28</v>
      </c>
      <c r="AB1" s="54" t="s">
        <v>37</v>
      </c>
      <c r="AC1" s="56" t="s">
        <v>36</v>
      </c>
      <c r="AD1" s="7" t="s">
        <v>9</v>
      </c>
      <c r="AE1" s="8" t="s">
        <v>3</v>
      </c>
      <c r="AF1" s="8" t="s">
        <v>4</v>
      </c>
      <c r="AG1" s="8" t="s">
        <v>5</v>
      </c>
      <c r="AH1" s="8" t="s">
        <v>6</v>
      </c>
      <c r="AI1" s="7" t="s">
        <v>7</v>
      </c>
      <c r="AJ1" s="7" t="s">
        <v>8</v>
      </c>
      <c r="AK1" s="8" t="s">
        <v>31</v>
      </c>
      <c r="AL1" s="9" t="s">
        <v>30</v>
      </c>
      <c r="AM1" s="10" t="s">
        <v>12</v>
      </c>
      <c r="AN1" s="10" t="s">
        <v>13</v>
      </c>
      <c r="AO1" s="10" t="s">
        <v>23</v>
      </c>
      <c r="AP1" s="10" t="s">
        <v>14</v>
      </c>
      <c r="AQ1" s="10" t="s">
        <v>15</v>
      </c>
      <c r="AR1" s="10" t="s">
        <v>16</v>
      </c>
      <c r="AS1" s="10" t="s">
        <v>17</v>
      </c>
      <c r="AT1" s="10" t="s">
        <v>18</v>
      </c>
      <c r="AU1" s="10" t="s">
        <v>19</v>
      </c>
      <c r="AV1" s="10" t="s">
        <v>20</v>
      </c>
      <c r="AW1" s="10" t="s">
        <v>21</v>
      </c>
      <c r="AX1" s="10" t="s">
        <v>22</v>
      </c>
      <c r="AY1" s="11" t="s">
        <v>24</v>
      </c>
      <c r="AZ1" s="12" t="s">
        <v>10</v>
      </c>
      <c r="BA1" s="13" t="s">
        <v>11</v>
      </c>
      <c r="BB1" s="14" t="s">
        <v>41</v>
      </c>
      <c r="BC1" s="15" t="s">
        <v>46</v>
      </c>
      <c r="BD1" s="14" t="s">
        <v>42</v>
      </c>
      <c r="BE1" s="15" t="s">
        <v>51</v>
      </c>
      <c r="BF1" s="14" t="s">
        <v>47</v>
      </c>
      <c r="BG1" s="15" t="s">
        <v>52</v>
      </c>
      <c r="BH1" s="14" t="s">
        <v>48</v>
      </c>
      <c r="BI1" s="15" t="s">
        <v>53</v>
      </c>
      <c r="BJ1" s="16" t="s">
        <v>49</v>
      </c>
      <c r="BK1" s="15" t="s">
        <v>50</v>
      </c>
      <c r="BL1" s="17" t="s">
        <v>54</v>
      </c>
      <c r="BM1" s="18" t="s">
        <v>42</v>
      </c>
      <c r="BN1" s="19" t="s">
        <v>45</v>
      </c>
      <c r="BO1" s="20" t="s">
        <v>43</v>
      </c>
    </row>
    <row r="2" spans="1:67" ht="10.8">
      <c r="A2" s="2">
        <v>1</v>
      </c>
      <c r="B2" s="17" t="s">
        <v>68</v>
      </c>
      <c r="C2" s="2" t="s">
        <v>69</v>
      </c>
      <c r="D2" s="2" t="s">
        <v>70</v>
      </c>
      <c r="E2" s="2" t="s">
        <v>70</v>
      </c>
      <c r="F2" s="2" t="s">
        <v>106</v>
      </c>
      <c r="G2" s="2">
        <v>14</v>
      </c>
      <c r="H2" s="2"/>
      <c r="I2" s="57" t="s">
        <v>71</v>
      </c>
      <c r="J2" s="17" t="s">
        <v>72</v>
      </c>
      <c r="K2" s="2" t="s">
        <v>69</v>
      </c>
      <c r="L2" s="2" t="s">
        <v>70</v>
      </c>
      <c r="M2" s="2" t="s">
        <v>70</v>
      </c>
      <c r="N2" s="2" t="s">
        <v>106</v>
      </c>
      <c r="O2" s="2">
        <v>14</v>
      </c>
      <c r="P2" s="2"/>
      <c r="Q2" s="22" t="s">
        <v>72</v>
      </c>
      <c r="R2" s="2" t="s">
        <v>69</v>
      </c>
      <c r="S2" s="2" t="s">
        <v>70</v>
      </c>
      <c r="T2" s="2" t="s">
        <v>70</v>
      </c>
      <c r="U2" s="2" t="s">
        <v>106</v>
      </c>
      <c r="V2" s="2">
        <v>14</v>
      </c>
      <c r="W2" s="2" t="s">
        <v>91</v>
      </c>
      <c r="X2" s="1" t="s">
        <v>104</v>
      </c>
      <c r="Y2" s="59"/>
      <c r="Z2" s="2" t="s">
        <v>38</v>
      </c>
      <c r="AA2" s="2" t="s">
        <v>108</v>
      </c>
      <c r="AB2" s="2" t="s">
        <v>105</v>
      </c>
      <c r="AC2" s="58" t="s">
        <v>35</v>
      </c>
      <c r="AD2" s="2" t="s">
        <v>93</v>
      </c>
      <c r="AE2" s="2" t="s">
        <v>69</v>
      </c>
      <c r="AF2" s="2" t="s">
        <v>70</v>
      </c>
      <c r="AG2" s="2" t="s">
        <v>70</v>
      </c>
      <c r="AH2" s="2" t="s">
        <v>106</v>
      </c>
      <c r="AI2" s="23">
        <v>14</v>
      </c>
      <c r="AJ2" s="2" t="s">
        <v>91</v>
      </c>
      <c r="AK2" s="2" t="s">
        <v>102</v>
      </c>
      <c r="AL2" s="24" t="s">
        <v>32</v>
      </c>
      <c r="AM2" s="25">
        <v>69880</v>
      </c>
      <c r="AN2" s="25">
        <v>29755</v>
      </c>
      <c r="AO2" s="25">
        <v>34045</v>
      </c>
      <c r="AP2" s="25">
        <v>25898</v>
      </c>
      <c r="AQ2" s="25">
        <v>6695</v>
      </c>
      <c r="AR2" s="23">
        <v>44</v>
      </c>
      <c r="AS2" s="23">
        <v>22</v>
      </c>
      <c r="AT2" s="23">
        <v>44</v>
      </c>
      <c r="AU2" s="25">
        <v>4808</v>
      </c>
      <c r="AV2" s="25">
        <v>32120</v>
      </c>
      <c r="AW2" s="25">
        <v>48523</v>
      </c>
      <c r="AX2" s="25">
        <v>58637</v>
      </c>
      <c r="AY2" s="26">
        <f>SUM(AM2:AX2)</f>
        <v>310471</v>
      </c>
      <c r="AZ2" s="2" t="s">
        <v>34</v>
      </c>
      <c r="BA2" s="2">
        <v>176</v>
      </c>
      <c r="BB2" s="2">
        <v>8760</v>
      </c>
      <c r="BC2" s="27">
        <v>0</v>
      </c>
      <c r="BD2" s="28">
        <f>BC2*AY2</f>
        <v>0</v>
      </c>
      <c r="BE2" s="29">
        <v>0</v>
      </c>
      <c r="BF2" s="28">
        <f>BE2*12</f>
        <v>0</v>
      </c>
      <c r="BG2" s="2" t="s">
        <v>32</v>
      </c>
      <c r="BH2" s="28">
        <v>0</v>
      </c>
      <c r="BI2" s="3">
        <v>5.3699999999999998E-3</v>
      </c>
      <c r="BJ2" s="30">
        <f>BI2*BB2*BA2</f>
        <v>8279.2511999999988</v>
      </c>
      <c r="BK2" s="3">
        <v>1.545E-2</v>
      </c>
      <c r="BL2" s="28">
        <f t="shared" ref="BL2:BL9" si="0">BK2*AY2</f>
        <v>4796.7769500000004</v>
      </c>
      <c r="BM2" s="31">
        <f t="shared" ref="BM2:BM9" si="1">BL2+BJ2+BH2+BF2+BD2</f>
        <v>13076.028149999998</v>
      </c>
      <c r="BN2" s="31">
        <f>BM2*0.23</f>
        <v>3007.4864744999995</v>
      </c>
      <c r="BO2" s="31">
        <f>BN2+BM2</f>
        <v>16083.514624499998</v>
      </c>
    </row>
    <row r="3" spans="1:67" ht="10.8">
      <c r="A3" s="2">
        <v>2</v>
      </c>
      <c r="B3" s="2" t="s">
        <v>68</v>
      </c>
      <c r="C3" s="2" t="s">
        <v>69</v>
      </c>
      <c r="D3" s="2" t="s">
        <v>70</v>
      </c>
      <c r="E3" s="2" t="s">
        <v>70</v>
      </c>
      <c r="F3" s="2" t="s">
        <v>106</v>
      </c>
      <c r="G3" s="2">
        <v>14</v>
      </c>
      <c r="H3" s="2"/>
      <c r="I3" s="2" t="s">
        <v>71</v>
      </c>
      <c r="J3" s="22" t="s">
        <v>73</v>
      </c>
      <c r="K3" s="2" t="s">
        <v>69</v>
      </c>
      <c r="L3" s="2" t="s">
        <v>70</v>
      </c>
      <c r="M3" s="2" t="s">
        <v>74</v>
      </c>
      <c r="N3" s="17" t="s">
        <v>75</v>
      </c>
      <c r="O3" s="2">
        <v>2</v>
      </c>
      <c r="P3" s="2"/>
      <c r="Q3" s="22" t="s">
        <v>73</v>
      </c>
      <c r="R3" s="2" t="s">
        <v>69</v>
      </c>
      <c r="S3" s="2" t="s">
        <v>70</v>
      </c>
      <c r="T3" s="2" t="s">
        <v>74</v>
      </c>
      <c r="U3" s="2" t="s">
        <v>75</v>
      </c>
      <c r="V3" s="2">
        <v>2</v>
      </c>
      <c r="W3" s="2"/>
      <c r="X3" s="1" t="s">
        <v>104</v>
      </c>
      <c r="Y3" s="59"/>
      <c r="Z3" s="2" t="s">
        <v>38</v>
      </c>
      <c r="AA3" s="2" t="s">
        <v>108</v>
      </c>
      <c r="AB3" s="2" t="s">
        <v>105</v>
      </c>
      <c r="AC3" s="58" t="s">
        <v>35</v>
      </c>
      <c r="AD3" s="2" t="s">
        <v>73</v>
      </c>
      <c r="AE3" s="2" t="s">
        <v>69</v>
      </c>
      <c r="AF3" s="2" t="s">
        <v>70</v>
      </c>
      <c r="AG3" s="2" t="s">
        <v>74</v>
      </c>
      <c r="AH3" s="2" t="s">
        <v>75</v>
      </c>
      <c r="AI3" s="23">
        <v>2</v>
      </c>
      <c r="AJ3" s="2"/>
      <c r="AK3" s="2" t="s">
        <v>103</v>
      </c>
      <c r="AL3" s="24" t="s">
        <v>32</v>
      </c>
      <c r="AM3" s="25">
        <v>41408</v>
      </c>
      <c r="AN3" s="25">
        <v>30316</v>
      </c>
      <c r="AO3" s="25">
        <v>21074</v>
      </c>
      <c r="AP3" s="25">
        <v>11138</v>
      </c>
      <c r="AQ3" s="25">
        <v>7564</v>
      </c>
      <c r="AR3" s="25">
        <v>2271</v>
      </c>
      <c r="AS3" s="23">
        <v>0</v>
      </c>
      <c r="AT3" s="25">
        <v>1911</v>
      </c>
      <c r="AU3" s="23">
        <v>169</v>
      </c>
      <c r="AV3" s="25">
        <v>11803</v>
      </c>
      <c r="AW3" s="25">
        <v>24323</v>
      </c>
      <c r="AX3" s="25">
        <v>33244</v>
      </c>
      <c r="AY3" s="26">
        <f t="shared" ref="AY3:AY9" si="2">AM3+AN3+AO3+AP3+AQ3+AR3+AS3+AT3+AU3+AV3+AW3+AX3</f>
        <v>185221</v>
      </c>
      <c r="AZ3" s="2" t="s">
        <v>34</v>
      </c>
      <c r="BA3" s="2">
        <v>121</v>
      </c>
      <c r="BB3" s="2">
        <v>8760</v>
      </c>
      <c r="BC3" s="32">
        <f>BC2</f>
        <v>0</v>
      </c>
      <c r="BD3" s="28">
        <f t="shared" ref="BD3:BD8" si="3">BC3*AY3</f>
        <v>0</v>
      </c>
      <c r="BE3" s="29">
        <v>0</v>
      </c>
      <c r="BF3" s="28">
        <f t="shared" ref="BF3:BF8" si="4">BE3*12</f>
        <v>0</v>
      </c>
      <c r="BG3" s="2" t="s">
        <v>32</v>
      </c>
      <c r="BH3" s="28">
        <v>0</v>
      </c>
      <c r="BI3" s="3">
        <v>5.3699999999999998E-3</v>
      </c>
      <c r="BJ3" s="30">
        <f>BI3*BB3*BA3</f>
        <v>5691.9851999999992</v>
      </c>
      <c r="BK3" s="3">
        <v>1.545E-2</v>
      </c>
      <c r="BL3" s="28">
        <f t="shared" si="0"/>
        <v>2861.6644500000002</v>
      </c>
      <c r="BM3" s="31">
        <f t="shared" si="1"/>
        <v>8553.6496499999994</v>
      </c>
      <c r="BN3" s="31">
        <f t="shared" ref="BN3:BN8" si="5">BM3*0.23</f>
        <v>1967.3394194999998</v>
      </c>
      <c r="BO3" s="31">
        <f t="shared" ref="BO3:BO8" si="6">BN3+BM3</f>
        <v>10520.989069499999</v>
      </c>
    </row>
    <row r="4" spans="1:67" ht="12">
      <c r="A4" s="2">
        <v>3</v>
      </c>
      <c r="B4" s="2" t="s">
        <v>68</v>
      </c>
      <c r="C4" s="2" t="s">
        <v>69</v>
      </c>
      <c r="D4" s="2" t="s">
        <v>70</v>
      </c>
      <c r="E4" s="2" t="s">
        <v>70</v>
      </c>
      <c r="F4" s="2" t="s">
        <v>106</v>
      </c>
      <c r="G4" s="2">
        <v>14</v>
      </c>
      <c r="H4" s="2"/>
      <c r="I4" s="2" t="s">
        <v>71</v>
      </c>
      <c r="J4" s="22" t="s">
        <v>76</v>
      </c>
      <c r="K4" s="2" t="s">
        <v>69</v>
      </c>
      <c r="L4" s="2" t="s">
        <v>70</v>
      </c>
      <c r="M4" s="2" t="s">
        <v>77</v>
      </c>
      <c r="N4" s="17" t="s">
        <v>78</v>
      </c>
      <c r="O4" s="2">
        <v>50</v>
      </c>
      <c r="P4" s="2"/>
      <c r="Q4" s="22" t="s">
        <v>76</v>
      </c>
      <c r="R4" s="2" t="s">
        <v>69</v>
      </c>
      <c r="S4" s="2" t="s">
        <v>70</v>
      </c>
      <c r="T4" s="2" t="s">
        <v>77</v>
      </c>
      <c r="U4" s="2" t="s">
        <v>78</v>
      </c>
      <c r="V4" s="2">
        <v>50</v>
      </c>
      <c r="W4" s="2"/>
      <c r="X4" s="1" t="s">
        <v>104</v>
      </c>
      <c r="Y4" s="59"/>
      <c r="Z4" s="2" t="s">
        <v>38</v>
      </c>
      <c r="AA4" s="2" t="s">
        <v>108</v>
      </c>
      <c r="AB4" s="2" t="s">
        <v>105</v>
      </c>
      <c r="AC4" s="58" t="s">
        <v>35</v>
      </c>
      <c r="AD4" s="2" t="s">
        <v>76</v>
      </c>
      <c r="AE4" s="2" t="s">
        <v>69</v>
      </c>
      <c r="AF4" s="2" t="s">
        <v>70</v>
      </c>
      <c r="AG4" s="2" t="s">
        <v>77</v>
      </c>
      <c r="AH4" s="2" t="s">
        <v>78</v>
      </c>
      <c r="AI4" s="23">
        <v>50</v>
      </c>
      <c r="AJ4" s="2"/>
      <c r="AK4" s="2" t="s">
        <v>94</v>
      </c>
      <c r="AL4" s="24" t="s">
        <v>32</v>
      </c>
      <c r="AM4" s="25">
        <v>44799</v>
      </c>
      <c r="AN4" s="25">
        <v>20914</v>
      </c>
      <c r="AO4" s="25">
        <v>18886</v>
      </c>
      <c r="AP4" s="25">
        <v>46396</v>
      </c>
      <c r="AQ4" s="25">
        <v>10297</v>
      </c>
      <c r="AR4" s="23">
        <v>0</v>
      </c>
      <c r="AS4" s="23">
        <v>0</v>
      </c>
      <c r="AT4" s="23">
        <v>236</v>
      </c>
      <c r="AU4" s="25">
        <v>1399</v>
      </c>
      <c r="AV4" s="25">
        <v>12024</v>
      </c>
      <c r="AW4" s="25">
        <v>28016</v>
      </c>
      <c r="AX4" s="25">
        <v>40780</v>
      </c>
      <c r="AY4" s="26">
        <f t="shared" si="2"/>
        <v>223747</v>
      </c>
      <c r="AZ4" s="17" t="s">
        <v>1</v>
      </c>
      <c r="BA4" s="2"/>
      <c r="BB4" s="2"/>
      <c r="BC4" s="32">
        <f t="shared" ref="BC4:BC9" si="7">BC3</f>
        <v>0</v>
      </c>
      <c r="BD4" s="28">
        <f t="shared" si="3"/>
        <v>0</v>
      </c>
      <c r="BE4" s="29">
        <v>0</v>
      </c>
      <c r="BF4" s="28">
        <f t="shared" si="4"/>
        <v>0</v>
      </c>
      <c r="BG4" s="2" t="s">
        <v>32</v>
      </c>
      <c r="BH4" s="28">
        <v>0</v>
      </c>
      <c r="BI4" s="33">
        <v>144.97</v>
      </c>
      <c r="BJ4" s="30">
        <f t="shared" ref="BJ4:BJ9" si="8">BI4*12</f>
        <v>1739.6399999999999</v>
      </c>
      <c r="BK4" s="3">
        <v>3.0190000000000002E-2</v>
      </c>
      <c r="BL4" s="28">
        <f t="shared" si="0"/>
        <v>6754.9219300000004</v>
      </c>
      <c r="BM4" s="31">
        <f t="shared" si="1"/>
        <v>8494.5619299999998</v>
      </c>
      <c r="BN4" s="31">
        <f t="shared" si="5"/>
        <v>1953.7492439</v>
      </c>
      <c r="BO4" s="31">
        <f t="shared" si="6"/>
        <v>10448.3111739</v>
      </c>
    </row>
    <row r="5" spans="1:67" ht="12">
      <c r="A5" s="2">
        <v>4</v>
      </c>
      <c r="B5" s="2" t="s">
        <v>68</v>
      </c>
      <c r="C5" s="2" t="s">
        <v>69</v>
      </c>
      <c r="D5" s="2" t="s">
        <v>70</v>
      </c>
      <c r="E5" s="2" t="s">
        <v>70</v>
      </c>
      <c r="F5" s="2" t="s">
        <v>106</v>
      </c>
      <c r="G5" s="2">
        <v>14</v>
      </c>
      <c r="H5" s="2"/>
      <c r="I5" s="57" t="s">
        <v>71</v>
      </c>
      <c r="J5" s="17" t="s">
        <v>79</v>
      </c>
      <c r="K5" s="2" t="s">
        <v>69</v>
      </c>
      <c r="L5" s="2" t="s">
        <v>70</v>
      </c>
      <c r="M5" s="2" t="s">
        <v>80</v>
      </c>
      <c r="N5" s="17" t="s">
        <v>81</v>
      </c>
      <c r="O5" s="2">
        <v>24</v>
      </c>
      <c r="P5" s="2"/>
      <c r="Q5" s="22" t="s">
        <v>92</v>
      </c>
      <c r="R5" s="2" t="s">
        <v>69</v>
      </c>
      <c r="S5" s="2" t="s">
        <v>70</v>
      </c>
      <c r="T5" s="2" t="s">
        <v>80</v>
      </c>
      <c r="U5" s="2" t="s">
        <v>81</v>
      </c>
      <c r="V5" s="2">
        <v>24</v>
      </c>
      <c r="W5" s="2"/>
      <c r="X5" s="1" t="s">
        <v>104</v>
      </c>
      <c r="Y5" s="59"/>
      <c r="Z5" s="2" t="s">
        <v>38</v>
      </c>
      <c r="AA5" s="2" t="s">
        <v>108</v>
      </c>
      <c r="AB5" s="2" t="s">
        <v>105</v>
      </c>
      <c r="AC5" s="58" t="s">
        <v>35</v>
      </c>
      <c r="AD5" s="2" t="s">
        <v>92</v>
      </c>
      <c r="AE5" s="2" t="s">
        <v>69</v>
      </c>
      <c r="AF5" s="2" t="s">
        <v>70</v>
      </c>
      <c r="AG5" s="2" t="s">
        <v>80</v>
      </c>
      <c r="AH5" s="2" t="s">
        <v>81</v>
      </c>
      <c r="AI5" s="23">
        <v>24</v>
      </c>
      <c r="AJ5" s="2"/>
      <c r="AK5" s="2" t="s">
        <v>95</v>
      </c>
      <c r="AL5" s="24" t="s">
        <v>32</v>
      </c>
      <c r="AM5" s="25">
        <v>31156</v>
      </c>
      <c r="AN5" s="25">
        <v>20704</v>
      </c>
      <c r="AO5" s="25">
        <v>17186</v>
      </c>
      <c r="AP5" s="25">
        <v>41065</v>
      </c>
      <c r="AQ5" s="25">
        <v>12988</v>
      </c>
      <c r="AR5" s="23">
        <v>11</v>
      </c>
      <c r="AS5" s="23">
        <v>0</v>
      </c>
      <c r="AT5" s="23">
        <v>0</v>
      </c>
      <c r="AU5" s="25">
        <v>2149</v>
      </c>
      <c r="AV5" s="25">
        <v>11174</v>
      </c>
      <c r="AW5" s="25">
        <v>18587</v>
      </c>
      <c r="AX5" s="25">
        <v>46147</v>
      </c>
      <c r="AY5" s="26">
        <f t="shared" si="2"/>
        <v>201167</v>
      </c>
      <c r="AZ5" s="17" t="s">
        <v>1</v>
      </c>
      <c r="BA5" s="2"/>
      <c r="BB5" s="2"/>
      <c r="BC5" s="32">
        <f t="shared" si="7"/>
        <v>0</v>
      </c>
      <c r="BD5" s="28">
        <f t="shared" si="3"/>
        <v>0</v>
      </c>
      <c r="BE5" s="29">
        <v>0</v>
      </c>
      <c r="BF5" s="28">
        <f t="shared" si="4"/>
        <v>0</v>
      </c>
      <c r="BG5" s="2" t="s">
        <v>32</v>
      </c>
      <c r="BH5" s="28">
        <v>0</v>
      </c>
      <c r="BI5" s="33">
        <v>144.97</v>
      </c>
      <c r="BJ5" s="30">
        <f t="shared" si="8"/>
        <v>1739.6399999999999</v>
      </c>
      <c r="BK5" s="3">
        <v>3.0190000000000002E-2</v>
      </c>
      <c r="BL5" s="28">
        <f t="shared" si="0"/>
        <v>6073.2317300000004</v>
      </c>
      <c r="BM5" s="31">
        <f t="shared" si="1"/>
        <v>7812.8717300000008</v>
      </c>
      <c r="BN5" s="31">
        <f t="shared" si="5"/>
        <v>1796.9604979000003</v>
      </c>
      <c r="BO5" s="31">
        <f t="shared" si="6"/>
        <v>9609.8322279000004</v>
      </c>
    </row>
    <row r="6" spans="1:67" ht="12">
      <c r="A6" s="2">
        <v>5</v>
      </c>
      <c r="B6" s="2" t="s">
        <v>68</v>
      </c>
      <c r="C6" s="2" t="s">
        <v>69</v>
      </c>
      <c r="D6" s="2" t="s">
        <v>70</v>
      </c>
      <c r="E6" s="2" t="s">
        <v>70</v>
      </c>
      <c r="F6" s="2" t="s">
        <v>106</v>
      </c>
      <c r="G6" s="2">
        <v>14</v>
      </c>
      <c r="H6" s="2"/>
      <c r="I6" s="57" t="s">
        <v>71</v>
      </c>
      <c r="J6" s="22" t="s">
        <v>82</v>
      </c>
      <c r="K6" s="2" t="s">
        <v>69</v>
      </c>
      <c r="L6" s="2" t="s">
        <v>70</v>
      </c>
      <c r="M6" s="2" t="s">
        <v>83</v>
      </c>
      <c r="N6" s="17" t="s">
        <v>84</v>
      </c>
      <c r="O6" s="2">
        <v>7</v>
      </c>
      <c r="P6" s="2"/>
      <c r="Q6" s="22" t="str">
        <f>J6</f>
        <v xml:space="preserve">Szkoła Podstawowa im. Św. Huberta w Krasicach </v>
      </c>
      <c r="R6" s="17" t="str">
        <f t="shared" ref="R6:V8" si="9">K6</f>
        <v>42-244</v>
      </c>
      <c r="S6" s="17" t="str">
        <f t="shared" si="9"/>
        <v>Mstów</v>
      </c>
      <c r="T6" s="17" t="str">
        <f t="shared" si="9"/>
        <v>Krasice</v>
      </c>
      <c r="U6" s="17" t="str">
        <f t="shared" si="9"/>
        <v xml:space="preserve">Strażacka </v>
      </c>
      <c r="V6" s="17">
        <f t="shared" si="9"/>
        <v>7</v>
      </c>
      <c r="W6" s="2"/>
      <c r="X6" s="1" t="s">
        <v>104</v>
      </c>
      <c r="Y6" s="59"/>
      <c r="Z6" s="2" t="s">
        <v>38</v>
      </c>
      <c r="AA6" s="2" t="s">
        <v>108</v>
      </c>
      <c r="AB6" s="2" t="s">
        <v>105</v>
      </c>
      <c r="AC6" s="58" t="s">
        <v>35</v>
      </c>
      <c r="AD6" s="2" t="s">
        <v>82</v>
      </c>
      <c r="AE6" s="2" t="s">
        <v>69</v>
      </c>
      <c r="AF6" s="2" t="s">
        <v>70</v>
      </c>
      <c r="AG6" s="2" t="s">
        <v>83</v>
      </c>
      <c r="AH6" s="2" t="s">
        <v>84</v>
      </c>
      <c r="AI6" s="23">
        <v>7</v>
      </c>
      <c r="AJ6" s="2"/>
      <c r="AK6" s="2" t="s">
        <v>96</v>
      </c>
      <c r="AL6" s="24" t="s">
        <v>32</v>
      </c>
      <c r="AM6" s="25">
        <v>24614</v>
      </c>
      <c r="AN6" s="23">
        <v>0</v>
      </c>
      <c r="AO6" s="25">
        <v>30745</v>
      </c>
      <c r="AP6" s="23">
        <v>0</v>
      </c>
      <c r="AQ6" s="23">
        <v>0</v>
      </c>
      <c r="AR6" s="23">
        <v>0</v>
      </c>
      <c r="AS6" s="23">
        <v>0</v>
      </c>
      <c r="AT6" s="23">
        <v>0</v>
      </c>
      <c r="AU6" s="23">
        <v>458</v>
      </c>
      <c r="AV6" s="23">
        <v>0</v>
      </c>
      <c r="AW6" s="25">
        <v>31539</v>
      </c>
      <c r="AX6" s="25">
        <v>9731</v>
      </c>
      <c r="AY6" s="26">
        <f t="shared" si="2"/>
        <v>97087</v>
      </c>
      <c r="AZ6" s="17" t="s">
        <v>0</v>
      </c>
      <c r="BA6" s="2"/>
      <c r="BB6" s="2"/>
      <c r="BC6" s="32">
        <f t="shared" si="7"/>
        <v>0</v>
      </c>
      <c r="BD6" s="28">
        <f t="shared" si="3"/>
        <v>0</v>
      </c>
      <c r="BE6" s="29">
        <v>0</v>
      </c>
      <c r="BF6" s="28">
        <f t="shared" si="4"/>
        <v>0</v>
      </c>
      <c r="BG6" s="2" t="s">
        <v>32</v>
      </c>
      <c r="BH6" s="28">
        <v>0</v>
      </c>
      <c r="BI6" s="33">
        <v>20.56</v>
      </c>
      <c r="BJ6" s="30">
        <f t="shared" si="8"/>
        <v>246.71999999999997</v>
      </c>
      <c r="BK6" s="3">
        <v>3.4750000000000003E-2</v>
      </c>
      <c r="BL6" s="28">
        <f t="shared" si="0"/>
        <v>3373.7732500000002</v>
      </c>
      <c r="BM6" s="31">
        <f t="shared" si="1"/>
        <v>3620.49325</v>
      </c>
      <c r="BN6" s="31">
        <f t="shared" si="5"/>
        <v>832.71344750000003</v>
      </c>
      <c r="BO6" s="31">
        <f t="shared" si="6"/>
        <v>4453.2066974999998</v>
      </c>
    </row>
    <row r="7" spans="1:67" ht="12">
      <c r="A7" s="2">
        <v>6</v>
      </c>
      <c r="B7" s="2" t="s">
        <v>68</v>
      </c>
      <c r="C7" s="2" t="s">
        <v>69</v>
      </c>
      <c r="D7" s="2" t="s">
        <v>70</v>
      </c>
      <c r="E7" s="2" t="s">
        <v>70</v>
      </c>
      <c r="F7" s="2" t="s">
        <v>106</v>
      </c>
      <c r="G7" s="2">
        <v>14</v>
      </c>
      <c r="H7" s="2"/>
      <c r="I7" s="57" t="s">
        <v>71</v>
      </c>
      <c r="J7" s="22" t="s">
        <v>85</v>
      </c>
      <c r="K7" s="2" t="s">
        <v>69</v>
      </c>
      <c r="L7" s="2" t="s">
        <v>70</v>
      </c>
      <c r="M7" s="2" t="s">
        <v>86</v>
      </c>
      <c r="N7" s="17" t="s">
        <v>87</v>
      </c>
      <c r="O7" s="2">
        <v>18</v>
      </c>
      <c r="P7" s="2"/>
      <c r="Q7" s="22" t="str">
        <f>J7</f>
        <v xml:space="preserve">Zespół Szkolno-Przedszkolny w Zawadzie </v>
      </c>
      <c r="R7" s="17" t="str">
        <f t="shared" si="9"/>
        <v>42-244</v>
      </c>
      <c r="S7" s="17" t="str">
        <f t="shared" si="9"/>
        <v>Mstów</v>
      </c>
      <c r="T7" s="17" t="str">
        <f t="shared" si="9"/>
        <v xml:space="preserve">Zawada </v>
      </c>
      <c r="U7" s="17" t="str">
        <f t="shared" si="9"/>
        <v xml:space="preserve">Główna </v>
      </c>
      <c r="V7" s="17">
        <f t="shared" si="9"/>
        <v>18</v>
      </c>
      <c r="W7" s="2"/>
      <c r="X7" s="1" t="s">
        <v>104</v>
      </c>
      <c r="Y7" s="59"/>
      <c r="Z7" s="2" t="s">
        <v>38</v>
      </c>
      <c r="AA7" s="2" t="s">
        <v>108</v>
      </c>
      <c r="AB7" s="2" t="s">
        <v>105</v>
      </c>
      <c r="AC7" s="58" t="s">
        <v>35</v>
      </c>
      <c r="AD7" s="2" t="s">
        <v>85</v>
      </c>
      <c r="AE7" s="2" t="s">
        <v>69</v>
      </c>
      <c r="AF7" s="2" t="s">
        <v>70</v>
      </c>
      <c r="AG7" s="2" t="s">
        <v>86</v>
      </c>
      <c r="AH7" s="2" t="s">
        <v>87</v>
      </c>
      <c r="AI7" s="23">
        <v>18</v>
      </c>
      <c r="AJ7" s="2"/>
      <c r="AK7" s="2" t="s">
        <v>97</v>
      </c>
      <c r="AL7" s="24" t="s">
        <v>32</v>
      </c>
      <c r="AM7" s="25">
        <v>20289</v>
      </c>
      <c r="AN7" s="25">
        <v>20704</v>
      </c>
      <c r="AO7" s="25">
        <v>17186</v>
      </c>
      <c r="AP7" s="25">
        <v>28547</v>
      </c>
      <c r="AQ7" s="25">
        <v>7439</v>
      </c>
      <c r="AR7" s="23">
        <v>178</v>
      </c>
      <c r="AS7" s="23">
        <v>0</v>
      </c>
      <c r="AT7" s="23">
        <v>23</v>
      </c>
      <c r="AU7" s="25">
        <v>2911</v>
      </c>
      <c r="AV7" s="25">
        <v>15741</v>
      </c>
      <c r="AW7" s="25">
        <v>26445</v>
      </c>
      <c r="AX7" s="25">
        <v>39244</v>
      </c>
      <c r="AY7" s="26">
        <f t="shared" si="2"/>
        <v>178707</v>
      </c>
      <c r="AZ7" s="17" t="s">
        <v>1</v>
      </c>
      <c r="BA7" s="2"/>
      <c r="BB7" s="2"/>
      <c r="BC7" s="32">
        <f t="shared" si="7"/>
        <v>0</v>
      </c>
      <c r="BD7" s="28">
        <f t="shared" si="3"/>
        <v>0</v>
      </c>
      <c r="BE7" s="29">
        <v>0</v>
      </c>
      <c r="BF7" s="28">
        <f t="shared" si="4"/>
        <v>0</v>
      </c>
      <c r="BG7" s="2" t="s">
        <v>32</v>
      </c>
      <c r="BH7" s="28">
        <v>0</v>
      </c>
      <c r="BI7" s="33">
        <v>144.97</v>
      </c>
      <c r="BJ7" s="30">
        <f t="shared" si="8"/>
        <v>1739.6399999999999</v>
      </c>
      <c r="BK7" s="3">
        <v>3.0190000000000002E-2</v>
      </c>
      <c r="BL7" s="28">
        <f t="shared" si="0"/>
        <v>5395.1643300000005</v>
      </c>
      <c r="BM7" s="31">
        <f t="shared" si="1"/>
        <v>7134.8043300000008</v>
      </c>
      <c r="BN7" s="31">
        <f t="shared" si="5"/>
        <v>1641.0049959000003</v>
      </c>
      <c r="BO7" s="31">
        <f t="shared" si="6"/>
        <v>8775.8093259000016</v>
      </c>
    </row>
    <row r="8" spans="1:67" ht="12">
      <c r="A8" s="2">
        <v>7</v>
      </c>
      <c r="B8" s="2" t="s">
        <v>68</v>
      </c>
      <c r="C8" s="2" t="s">
        <v>69</v>
      </c>
      <c r="D8" s="2" t="s">
        <v>70</v>
      </c>
      <c r="E8" s="2" t="s">
        <v>70</v>
      </c>
      <c r="F8" s="2" t="s">
        <v>106</v>
      </c>
      <c r="G8" s="2">
        <v>14</v>
      </c>
      <c r="H8" s="2"/>
      <c r="I8" s="57" t="s">
        <v>71</v>
      </c>
      <c r="J8" s="17" t="s">
        <v>88</v>
      </c>
      <c r="K8" s="2" t="s">
        <v>69</v>
      </c>
      <c r="L8" s="2" t="s">
        <v>70</v>
      </c>
      <c r="M8" s="2" t="s">
        <v>89</v>
      </c>
      <c r="N8" s="22" t="s">
        <v>90</v>
      </c>
      <c r="O8" s="2">
        <v>63</v>
      </c>
      <c r="P8" s="2"/>
      <c r="Q8" s="22" t="str">
        <f>J8</f>
        <v>Publiczne Przedszkole w Siedlcu</v>
      </c>
      <c r="R8" s="17" t="str">
        <f t="shared" si="9"/>
        <v>42-244</v>
      </c>
      <c r="S8" s="17" t="str">
        <f t="shared" si="9"/>
        <v>Mstów</v>
      </c>
      <c r="T8" s="17" t="str">
        <f t="shared" si="9"/>
        <v>Siedlec</v>
      </c>
      <c r="U8" s="22" t="str">
        <f t="shared" si="9"/>
        <v>Kazimierza Wielkiego</v>
      </c>
      <c r="V8" s="17">
        <f t="shared" si="9"/>
        <v>63</v>
      </c>
      <c r="W8" s="2"/>
      <c r="X8" s="1" t="s">
        <v>104</v>
      </c>
      <c r="Y8" s="59"/>
      <c r="Z8" s="2" t="s">
        <v>38</v>
      </c>
      <c r="AA8" s="2" t="s">
        <v>108</v>
      </c>
      <c r="AB8" s="2" t="s">
        <v>105</v>
      </c>
      <c r="AC8" s="58" t="s">
        <v>35</v>
      </c>
      <c r="AD8" s="2" t="s">
        <v>88</v>
      </c>
      <c r="AE8" s="2" t="s">
        <v>69</v>
      </c>
      <c r="AF8" s="2" t="s">
        <v>70</v>
      </c>
      <c r="AG8" s="2" t="s">
        <v>89</v>
      </c>
      <c r="AH8" s="2" t="s">
        <v>90</v>
      </c>
      <c r="AI8" s="23">
        <v>63</v>
      </c>
      <c r="AJ8" s="2"/>
      <c r="AK8" s="2" t="s">
        <v>98</v>
      </c>
      <c r="AL8" s="24" t="s">
        <v>32</v>
      </c>
      <c r="AM8" s="25">
        <v>6413</v>
      </c>
      <c r="AN8" s="23">
        <v>0</v>
      </c>
      <c r="AO8" s="25">
        <v>8806</v>
      </c>
      <c r="AP8" s="23">
        <v>0</v>
      </c>
      <c r="AQ8" s="23">
        <v>0</v>
      </c>
      <c r="AR8" s="23">
        <v>68</v>
      </c>
      <c r="AS8" s="23">
        <v>101</v>
      </c>
      <c r="AT8" s="23">
        <v>120</v>
      </c>
      <c r="AU8" s="23">
        <v>562</v>
      </c>
      <c r="AV8" s="23">
        <v>0</v>
      </c>
      <c r="AW8" s="25">
        <v>6172</v>
      </c>
      <c r="AX8" s="25">
        <v>6358</v>
      </c>
      <c r="AY8" s="26">
        <f t="shared" si="2"/>
        <v>28600</v>
      </c>
      <c r="AZ8" s="17" t="s">
        <v>0</v>
      </c>
      <c r="BA8" s="2"/>
      <c r="BB8" s="2"/>
      <c r="BC8" s="32">
        <f t="shared" si="7"/>
        <v>0</v>
      </c>
      <c r="BD8" s="28">
        <f t="shared" si="3"/>
        <v>0</v>
      </c>
      <c r="BE8" s="29">
        <v>0</v>
      </c>
      <c r="BF8" s="28">
        <f t="shared" si="4"/>
        <v>0</v>
      </c>
      <c r="BG8" s="2" t="s">
        <v>32</v>
      </c>
      <c r="BH8" s="28">
        <v>0</v>
      </c>
      <c r="BI8" s="33">
        <v>20.56</v>
      </c>
      <c r="BJ8" s="30">
        <f t="shared" si="8"/>
        <v>246.71999999999997</v>
      </c>
      <c r="BK8" s="3">
        <v>3.4750000000000003E-2</v>
      </c>
      <c r="BL8" s="28">
        <f t="shared" si="0"/>
        <v>993.85000000000014</v>
      </c>
      <c r="BM8" s="31">
        <f t="shared" si="1"/>
        <v>1240.5700000000002</v>
      </c>
      <c r="BN8" s="31">
        <f t="shared" si="5"/>
        <v>285.33110000000005</v>
      </c>
      <c r="BO8" s="31">
        <f t="shared" si="6"/>
        <v>1525.9011000000003</v>
      </c>
    </row>
    <row r="9" spans="1:67" ht="21">
      <c r="A9" s="2">
        <v>8</v>
      </c>
      <c r="B9" s="2" t="s">
        <v>68</v>
      </c>
      <c r="C9" s="2" t="s">
        <v>69</v>
      </c>
      <c r="D9" s="2" t="s">
        <v>70</v>
      </c>
      <c r="E9" s="2" t="s">
        <v>70</v>
      </c>
      <c r="F9" s="2" t="s">
        <v>106</v>
      </c>
      <c r="G9" s="2">
        <v>14</v>
      </c>
      <c r="H9" s="2"/>
      <c r="I9" s="57" t="s">
        <v>71</v>
      </c>
      <c r="J9" s="17" t="s">
        <v>107</v>
      </c>
      <c r="K9" s="2" t="s">
        <v>69</v>
      </c>
      <c r="L9" s="2" t="s">
        <v>70</v>
      </c>
      <c r="M9" s="2" t="s">
        <v>99</v>
      </c>
      <c r="N9" s="22" t="s">
        <v>100</v>
      </c>
      <c r="O9" s="2">
        <v>18</v>
      </c>
      <c r="P9" s="2"/>
      <c r="Q9" s="22" t="str">
        <f>J9</f>
        <v>Szkoła Podstawowaim. T.Kościuszki w Mstowie filia w Kucharach</v>
      </c>
      <c r="R9" s="17" t="str">
        <f>K9</f>
        <v>42-244</v>
      </c>
      <c r="S9" s="17" t="str">
        <f>L9</f>
        <v>Mstów</v>
      </c>
      <c r="T9" s="17" t="str">
        <f>M9</f>
        <v>Kuchary</v>
      </c>
      <c r="U9" s="22" t="str">
        <f>N9</f>
        <v xml:space="preserve">Głowna </v>
      </c>
      <c r="V9" s="17">
        <f>O9</f>
        <v>18</v>
      </c>
      <c r="W9" s="2"/>
      <c r="X9" s="1" t="s">
        <v>104</v>
      </c>
      <c r="Y9" s="59"/>
      <c r="Z9" s="2" t="s">
        <v>38</v>
      </c>
      <c r="AA9" s="2" t="s">
        <v>108</v>
      </c>
      <c r="AB9" s="2" t="s">
        <v>105</v>
      </c>
      <c r="AC9" s="58" t="s">
        <v>35</v>
      </c>
      <c r="AD9" s="2" t="str">
        <f t="shared" ref="AD9:AI9" si="10">Q9</f>
        <v>Szkoła Podstawowaim. T.Kościuszki w Mstowie filia w Kucharach</v>
      </c>
      <c r="AE9" s="2" t="str">
        <f t="shared" si="10"/>
        <v>42-244</v>
      </c>
      <c r="AF9" s="2" t="str">
        <f t="shared" si="10"/>
        <v>Mstów</v>
      </c>
      <c r="AG9" s="2" t="str">
        <f t="shared" si="10"/>
        <v>Kuchary</v>
      </c>
      <c r="AH9" s="2" t="str">
        <f t="shared" si="10"/>
        <v xml:space="preserve">Głowna </v>
      </c>
      <c r="AI9" s="2">
        <f t="shared" si="10"/>
        <v>18</v>
      </c>
      <c r="AJ9" s="2"/>
      <c r="AK9" s="2" t="s">
        <v>101</v>
      </c>
      <c r="AL9" s="24" t="s">
        <v>32</v>
      </c>
      <c r="AM9" s="25">
        <v>9719</v>
      </c>
      <c r="AN9" s="23">
        <v>9115</v>
      </c>
      <c r="AO9" s="25">
        <v>7436</v>
      </c>
      <c r="AP9" s="23">
        <v>1970</v>
      </c>
      <c r="AQ9" s="23">
        <v>993</v>
      </c>
      <c r="AR9" s="23">
        <v>22</v>
      </c>
      <c r="AS9" s="23">
        <v>0</v>
      </c>
      <c r="AT9" s="23">
        <v>286</v>
      </c>
      <c r="AU9" s="23">
        <v>798</v>
      </c>
      <c r="AV9" s="23">
        <v>5783</v>
      </c>
      <c r="AW9" s="25">
        <v>8944</v>
      </c>
      <c r="AX9" s="25">
        <v>7891</v>
      </c>
      <c r="AY9" s="26">
        <f t="shared" si="2"/>
        <v>52957</v>
      </c>
      <c r="AZ9" s="17" t="s">
        <v>0</v>
      </c>
      <c r="BA9" s="2"/>
      <c r="BB9" s="2"/>
      <c r="BC9" s="32">
        <f t="shared" si="7"/>
        <v>0</v>
      </c>
      <c r="BD9" s="28">
        <f>BC9*AY9</f>
        <v>0</v>
      </c>
      <c r="BE9" s="29">
        <v>0</v>
      </c>
      <c r="BF9" s="28">
        <f>BE9*12</f>
        <v>0</v>
      </c>
      <c r="BG9" s="2" t="s">
        <v>32</v>
      </c>
      <c r="BH9" s="28">
        <v>0</v>
      </c>
      <c r="BI9" s="33">
        <v>20.56</v>
      </c>
      <c r="BJ9" s="30">
        <f t="shared" si="8"/>
        <v>246.71999999999997</v>
      </c>
      <c r="BK9" s="3">
        <v>3.4750000000000003E-2</v>
      </c>
      <c r="BL9" s="28">
        <f t="shared" si="0"/>
        <v>1840.2557500000003</v>
      </c>
      <c r="BM9" s="31">
        <f t="shared" si="1"/>
        <v>2086.9757500000001</v>
      </c>
      <c r="BN9" s="31">
        <f>BM9*0.23</f>
        <v>480.00442250000003</v>
      </c>
      <c r="BO9" s="31">
        <f>BN9+BM9</f>
        <v>2566.9801725000002</v>
      </c>
    </row>
    <row r="10" spans="1:67">
      <c r="AY10" s="21">
        <f>SUM(AY2:AY8)</f>
        <v>1225000</v>
      </c>
      <c r="BK10" s="60" t="s">
        <v>44</v>
      </c>
      <c r="BL10" s="60"/>
      <c r="BM10" s="34">
        <f>SUM(BM2:BM8)</f>
        <v>49932.979039999998</v>
      </c>
      <c r="BN10" s="34">
        <f>SUM(BN2:BN8)</f>
        <v>11484.585179199999</v>
      </c>
      <c r="BO10" s="34">
        <f>SUM(BO2:BO8)</f>
        <v>61417.564219200001</v>
      </c>
    </row>
    <row r="11" spans="1:67">
      <c r="AO11" s="35"/>
    </row>
    <row r="12" spans="1:67" ht="13.8">
      <c r="BC12" s="36" t="s">
        <v>63</v>
      </c>
      <c r="BD12" s="37"/>
      <c r="BE12" s="37"/>
      <c r="BF12" s="37"/>
      <c r="BG12" s="37"/>
      <c r="BH12" s="37"/>
      <c r="BI12" s="37"/>
      <c r="BJ12" s="37"/>
      <c r="BK12" s="37"/>
      <c r="BL12" s="37"/>
      <c r="BM12" s="37"/>
    </row>
    <row r="13" spans="1:67" ht="13.8">
      <c r="BC13" s="36" t="s">
        <v>67</v>
      </c>
      <c r="BD13" s="37"/>
      <c r="BE13" s="37"/>
      <c r="BF13" s="37"/>
      <c r="BG13" s="37"/>
      <c r="BH13" s="37"/>
      <c r="BI13" s="37"/>
      <c r="BJ13" s="37"/>
      <c r="BK13" s="37"/>
      <c r="BL13" s="37"/>
      <c r="BM13" s="37"/>
    </row>
    <row r="14" spans="1:67" ht="13.8">
      <c r="BC14" s="36" t="s">
        <v>64</v>
      </c>
      <c r="BD14" s="37"/>
      <c r="BE14" s="37"/>
      <c r="BF14" s="37"/>
      <c r="BG14" s="37"/>
      <c r="BH14" s="37"/>
      <c r="BI14" s="37"/>
      <c r="BJ14" s="37"/>
      <c r="BK14" s="37"/>
      <c r="BL14" s="37"/>
      <c r="BM14" s="37"/>
    </row>
    <row r="16" spans="1:67" ht="18">
      <c r="BC16" s="38"/>
    </row>
  </sheetData>
  <mergeCells count="1">
    <mergeCell ref="BK10:BL10"/>
  </mergeCell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abSelected="1" workbookViewId="0">
      <selection activeCell="J4" sqref="J4"/>
    </sheetView>
  </sheetViews>
  <sheetFormatPr defaultColWidth="9" defaultRowHeight="10.199999999999999"/>
  <cols>
    <col min="1" max="1" width="20" style="21" customWidth="1"/>
    <col min="2" max="2" width="10.59765625" style="21" customWidth="1"/>
    <col min="3" max="3" width="6.8984375" style="21" customWidth="1"/>
    <col min="4" max="4" width="8.09765625" style="21" customWidth="1"/>
    <col min="5" max="5" width="9.09765625" style="21" customWidth="1"/>
    <col min="6" max="6" width="7.8984375" style="21" customWidth="1"/>
    <col min="7" max="7" width="11" style="21" customWidth="1"/>
    <col min="8" max="8" width="7.5" style="21" customWidth="1"/>
    <col min="9" max="9" width="9" style="21"/>
    <col min="10" max="10" width="9.3984375" style="21" customWidth="1"/>
    <col min="11" max="11" width="10.5" style="21" customWidth="1"/>
    <col min="12" max="12" width="9" style="21"/>
    <col min="13" max="13" width="9.3984375" style="21" customWidth="1"/>
    <col min="14" max="14" width="10.3984375" style="21" customWidth="1"/>
    <col min="15" max="16384" width="9" style="21"/>
  </cols>
  <sheetData>
    <row r="1" spans="1:14">
      <c r="A1" s="39" t="s">
        <v>66</v>
      </c>
    </row>
    <row r="2" spans="1:14" s="45" customFormat="1" ht="57.6">
      <c r="A2" s="40" t="s">
        <v>55</v>
      </c>
      <c r="B2" s="40" t="s">
        <v>56</v>
      </c>
      <c r="C2" s="41" t="s">
        <v>24</v>
      </c>
      <c r="D2" s="42" t="s">
        <v>46</v>
      </c>
      <c r="E2" s="43" t="s">
        <v>42</v>
      </c>
      <c r="F2" s="42" t="s">
        <v>51</v>
      </c>
      <c r="G2" s="43" t="s">
        <v>47</v>
      </c>
      <c r="H2" s="42" t="s">
        <v>52</v>
      </c>
      <c r="I2" s="43" t="s">
        <v>48</v>
      </c>
      <c r="J2" s="42" t="s">
        <v>53</v>
      </c>
      <c r="K2" s="44" t="s">
        <v>49</v>
      </c>
      <c r="L2" s="42" t="s">
        <v>50</v>
      </c>
      <c r="M2" s="44" t="s">
        <v>54</v>
      </c>
      <c r="N2" s="42" t="s">
        <v>42</v>
      </c>
    </row>
    <row r="3" spans="1:14">
      <c r="A3" s="17" t="str">
        <f>'Wykaz ppg'!AD2</f>
        <v>Urząd Gminy Mstów</v>
      </c>
      <c r="B3" s="46" t="str">
        <f>'Wykaz ppg'!AK2</f>
        <v>PL0030002658</v>
      </c>
      <c r="C3" s="2">
        <f>'Wykaz ppg'!AY2</f>
        <v>310471</v>
      </c>
      <c r="D3" s="2">
        <f>'Wykaz ppg'!BC2</f>
        <v>0</v>
      </c>
      <c r="E3" s="28">
        <f>'Wykaz ppg'!BD2</f>
        <v>0</v>
      </c>
      <c r="F3" s="2">
        <f>'Wykaz ppg'!BE2</f>
        <v>0</v>
      </c>
      <c r="G3" s="28">
        <f>'Wykaz ppg'!BF2</f>
        <v>0</v>
      </c>
      <c r="H3" s="2" t="str">
        <f>'Wykaz ppg'!BG2</f>
        <v>zwolniony</v>
      </c>
      <c r="I3" s="28">
        <f>'Wykaz ppg'!BH2</f>
        <v>0</v>
      </c>
      <c r="J3" s="2">
        <f>'Wykaz ppg'!BI2</f>
        <v>5.3699999999999998E-3</v>
      </c>
      <c r="K3" s="28">
        <f>'Wykaz ppg'!BJ2</f>
        <v>8279.2511999999988</v>
      </c>
      <c r="L3" s="2">
        <f>'Wykaz ppg'!BK2</f>
        <v>1.545E-2</v>
      </c>
      <c r="M3" s="28">
        <f>'Wykaz ppg'!BL2</f>
        <v>4796.7769500000004</v>
      </c>
      <c r="N3" s="31">
        <f>'Wykaz ppg'!BM2</f>
        <v>13076.028149999998</v>
      </c>
    </row>
    <row r="4" spans="1:14" ht="20.399999999999999">
      <c r="A4" s="17" t="str">
        <f>'Wykaz ppg'!AD3</f>
        <v>Zespół Szkolno-Przedszkolny  im. Jana Pawła II w Jaskrowie</v>
      </c>
      <c r="B4" s="46" t="str">
        <f>'Wykaz ppg'!AK3</f>
        <v>PL0030002677</v>
      </c>
      <c r="C4" s="2">
        <f>'Wykaz ppg'!AY3</f>
        <v>185221</v>
      </c>
      <c r="D4" s="2">
        <f>'Wykaz ppg'!BC3</f>
        <v>0</v>
      </c>
      <c r="E4" s="28">
        <f>'Wykaz ppg'!BD3</f>
        <v>0</v>
      </c>
      <c r="F4" s="2">
        <f>'Wykaz ppg'!BE3</f>
        <v>0</v>
      </c>
      <c r="G4" s="28">
        <f>'Wykaz ppg'!BF3</f>
        <v>0</v>
      </c>
      <c r="H4" s="2" t="str">
        <f>'Wykaz ppg'!BG3</f>
        <v>zwolniony</v>
      </c>
      <c r="I4" s="28">
        <f>'Wykaz ppg'!BH3</f>
        <v>0</v>
      </c>
      <c r="J4" s="2">
        <f>'Wykaz ppg'!BI3</f>
        <v>5.3699999999999998E-3</v>
      </c>
      <c r="K4" s="28">
        <f>'Wykaz ppg'!BJ3</f>
        <v>5691.9851999999992</v>
      </c>
      <c r="L4" s="2">
        <f>'Wykaz ppg'!BK3</f>
        <v>1.545E-2</v>
      </c>
      <c r="M4" s="28">
        <f>'Wykaz ppg'!BL3</f>
        <v>2861.6644500000002</v>
      </c>
      <c r="N4" s="31">
        <f>'Wykaz ppg'!BM3</f>
        <v>8553.6496499999994</v>
      </c>
    </row>
    <row r="5" spans="1:14" ht="20.399999999999999">
      <c r="A5" s="17" t="str">
        <f>'Wykaz ppg'!AD4</f>
        <v>Szkoła Podstawowa im. Kornela Makuszyńskiego w Brzyszowie</v>
      </c>
      <c r="B5" s="46" t="str">
        <f>'Wykaz ppg'!AK4</f>
        <v>PL0039729549</v>
      </c>
      <c r="C5" s="2">
        <f>'Wykaz ppg'!AY4</f>
        <v>223747</v>
      </c>
      <c r="D5" s="2">
        <f>'Wykaz ppg'!BC4</f>
        <v>0</v>
      </c>
      <c r="E5" s="28">
        <f>'Wykaz ppg'!BD4</f>
        <v>0</v>
      </c>
      <c r="F5" s="2">
        <f>'Wykaz ppg'!BE4</f>
        <v>0</v>
      </c>
      <c r="G5" s="28">
        <f>'Wykaz ppg'!BF4</f>
        <v>0</v>
      </c>
      <c r="H5" s="2" t="str">
        <f>'Wykaz ppg'!BG4</f>
        <v>zwolniony</v>
      </c>
      <c r="I5" s="28">
        <f>'Wykaz ppg'!BH4</f>
        <v>0</v>
      </c>
      <c r="J5" s="2">
        <f>'Wykaz ppg'!BI4</f>
        <v>144.97</v>
      </c>
      <c r="K5" s="28">
        <f>'Wykaz ppg'!BJ4</f>
        <v>1739.6399999999999</v>
      </c>
      <c r="L5" s="2">
        <f>'Wykaz ppg'!BK4</f>
        <v>3.0190000000000002E-2</v>
      </c>
      <c r="M5" s="28">
        <f>'Wykaz ppg'!BL4</f>
        <v>6754.9219300000004</v>
      </c>
      <c r="N5" s="31">
        <f>'Wykaz ppg'!BM4</f>
        <v>8494.5619299999998</v>
      </c>
    </row>
    <row r="6" spans="1:14" ht="14.25" customHeight="1">
      <c r="A6" s="17" t="str">
        <f>'Wykaz ppg'!AD5</f>
        <v xml:space="preserve">Szkoła Podstawowa w Mokrzesz                        </v>
      </c>
      <c r="B6" s="46" t="str">
        <f>'Wykaz ppg'!AK5</f>
        <v>PL0030709337</v>
      </c>
      <c r="C6" s="2">
        <f>'Wykaz ppg'!AY5</f>
        <v>201167</v>
      </c>
      <c r="D6" s="2">
        <f>'Wykaz ppg'!BC5</f>
        <v>0</v>
      </c>
      <c r="E6" s="28">
        <f>'Wykaz ppg'!BD5</f>
        <v>0</v>
      </c>
      <c r="F6" s="2">
        <f>'Wykaz ppg'!BE5</f>
        <v>0</v>
      </c>
      <c r="G6" s="28">
        <f>'Wykaz ppg'!BF5</f>
        <v>0</v>
      </c>
      <c r="H6" s="2" t="str">
        <f>'Wykaz ppg'!BG5</f>
        <v>zwolniony</v>
      </c>
      <c r="I6" s="28">
        <f>'Wykaz ppg'!BH5</f>
        <v>0</v>
      </c>
      <c r="J6" s="2">
        <f>'Wykaz ppg'!BI5</f>
        <v>144.97</v>
      </c>
      <c r="K6" s="28">
        <f>'Wykaz ppg'!BJ5</f>
        <v>1739.6399999999999</v>
      </c>
      <c r="L6" s="2">
        <f>'Wykaz ppg'!BK5</f>
        <v>3.0190000000000002E-2</v>
      </c>
      <c r="M6" s="28">
        <f>'Wykaz ppg'!BL5</f>
        <v>6073.2317300000004</v>
      </c>
      <c r="N6" s="31">
        <f>'Wykaz ppg'!BM5</f>
        <v>7812.8717300000008</v>
      </c>
    </row>
    <row r="7" spans="1:14" ht="16.5" customHeight="1">
      <c r="A7" s="17" t="str">
        <f>'Wykaz ppg'!AD6</f>
        <v xml:space="preserve">Szkoła Podstawowa im. Św. Huberta w Krasicach </v>
      </c>
      <c r="B7" s="46" t="str">
        <f>'Wykaz ppg'!AK6</f>
        <v>PL0030694342</v>
      </c>
      <c r="C7" s="2">
        <f>'Wykaz ppg'!AY6</f>
        <v>97087</v>
      </c>
      <c r="D7" s="2">
        <f>'Wykaz ppg'!BC6</f>
        <v>0</v>
      </c>
      <c r="E7" s="28">
        <f>'Wykaz ppg'!BD6</f>
        <v>0</v>
      </c>
      <c r="F7" s="2">
        <f>'Wykaz ppg'!BE6</f>
        <v>0</v>
      </c>
      <c r="G7" s="28">
        <f>'Wykaz ppg'!BF6</f>
        <v>0</v>
      </c>
      <c r="H7" s="2" t="str">
        <f>'Wykaz ppg'!BG6</f>
        <v>zwolniony</v>
      </c>
      <c r="I7" s="28">
        <f>'Wykaz ppg'!BH6</f>
        <v>0</v>
      </c>
      <c r="J7" s="2">
        <f>'Wykaz ppg'!BI6</f>
        <v>20.56</v>
      </c>
      <c r="K7" s="28">
        <f>'Wykaz ppg'!BJ6</f>
        <v>246.71999999999997</v>
      </c>
      <c r="L7" s="2">
        <f>'Wykaz ppg'!BK6</f>
        <v>3.4750000000000003E-2</v>
      </c>
      <c r="M7" s="28">
        <f>'Wykaz ppg'!BL6</f>
        <v>3373.7732500000002</v>
      </c>
      <c r="N7" s="31">
        <f>'Wykaz ppg'!BM6</f>
        <v>3620.49325</v>
      </c>
    </row>
    <row r="8" spans="1:14" ht="23.25" customHeight="1">
      <c r="A8" s="17" t="str">
        <f>'Wykaz ppg'!AD7</f>
        <v xml:space="preserve">Zespół Szkolno-Przedszkolny w Zawadzie </v>
      </c>
      <c r="B8" s="46" t="str">
        <f>'Wykaz ppg'!AK7</f>
        <v>PL0030729831</v>
      </c>
      <c r="C8" s="2">
        <f>'Wykaz ppg'!AY7</f>
        <v>178707</v>
      </c>
      <c r="D8" s="2">
        <f>'Wykaz ppg'!BC7</f>
        <v>0</v>
      </c>
      <c r="E8" s="28">
        <f>'Wykaz ppg'!BD7</f>
        <v>0</v>
      </c>
      <c r="F8" s="2">
        <f>'Wykaz ppg'!BE7</f>
        <v>0</v>
      </c>
      <c r="G8" s="28">
        <f>'Wykaz ppg'!BF7</f>
        <v>0</v>
      </c>
      <c r="H8" s="2" t="str">
        <f>'Wykaz ppg'!BG7</f>
        <v>zwolniony</v>
      </c>
      <c r="I8" s="28">
        <f>'Wykaz ppg'!BH7</f>
        <v>0</v>
      </c>
      <c r="J8" s="2">
        <f>'Wykaz ppg'!BI7</f>
        <v>144.97</v>
      </c>
      <c r="K8" s="28">
        <f>'Wykaz ppg'!BJ7</f>
        <v>1739.6399999999999</v>
      </c>
      <c r="L8" s="2">
        <f>'Wykaz ppg'!BK7</f>
        <v>3.0190000000000002E-2</v>
      </c>
      <c r="M8" s="28">
        <f>'Wykaz ppg'!BL7</f>
        <v>5395.1643300000005</v>
      </c>
      <c r="N8" s="31">
        <f>'Wykaz ppg'!BM7</f>
        <v>7134.8043300000008</v>
      </c>
    </row>
    <row r="9" spans="1:14">
      <c r="A9" s="17" t="str">
        <f>'Wykaz ppg'!AD8</f>
        <v>Publiczne Przedszkole w Siedlcu</v>
      </c>
      <c r="B9" s="46" t="str">
        <f>'Wykaz ppg'!AK8</f>
        <v>PL0030740893</v>
      </c>
      <c r="C9" s="2">
        <f>'Wykaz ppg'!AY8</f>
        <v>28600</v>
      </c>
      <c r="D9" s="2">
        <f>'Wykaz ppg'!BC8</f>
        <v>0</v>
      </c>
      <c r="E9" s="28">
        <f>'Wykaz ppg'!BD8</f>
        <v>0</v>
      </c>
      <c r="F9" s="2">
        <f>'Wykaz ppg'!BE8</f>
        <v>0</v>
      </c>
      <c r="G9" s="28">
        <f>'Wykaz ppg'!BF8</f>
        <v>0</v>
      </c>
      <c r="H9" s="2" t="str">
        <f>'Wykaz ppg'!BG8</f>
        <v>zwolniony</v>
      </c>
      <c r="I9" s="28">
        <f>'Wykaz ppg'!BH8</f>
        <v>0</v>
      </c>
      <c r="J9" s="2">
        <f>'Wykaz ppg'!BI8</f>
        <v>20.56</v>
      </c>
      <c r="K9" s="28">
        <f>'Wykaz ppg'!BJ8</f>
        <v>246.71999999999997</v>
      </c>
      <c r="L9" s="2">
        <f>'Wykaz ppg'!BK8</f>
        <v>3.4750000000000003E-2</v>
      </c>
      <c r="M9" s="28">
        <f>'Wykaz ppg'!BL8</f>
        <v>993.85000000000014</v>
      </c>
      <c r="N9" s="31">
        <f>'Wykaz ppg'!BM8</f>
        <v>1240.5700000000002</v>
      </c>
    </row>
    <row r="10" spans="1:14" ht="30.6">
      <c r="A10" s="17" t="str">
        <f>'Wykaz ppg'!AD9</f>
        <v>Szkoła Podstawowaim. T.Kościuszki w Mstowie filia w Kucharach</v>
      </c>
      <c r="B10" s="46" t="str">
        <f>'Wykaz ppg'!AK9</f>
        <v>PL0030799958</v>
      </c>
      <c r="C10" s="2">
        <f>'Wykaz ppg'!AY9</f>
        <v>52957</v>
      </c>
      <c r="D10" s="2">
        <f>'Wykaz ppg'!BC9</f>
        <v>0</v>
      </c>
      <c r="E10" s="28">
        <f>'Wykaz ppg'!BD9</f>
        <v>0</v>
      </c>
      <c r="F10" s="2">
        <f>'Wykaz ppg'!BE9</f>
        <v>0</v>
      </c>
      <c r="G10" s="28">
        <f>'Wykaz ppg'!BF9</f>
        <v>0</v>
      </c>
      <c r="H10" s="2" t="str">
        <f>'Wykaz ppg'!BG9</f>
        <v>zwolniony</v>
      </c>
      <c r="I10" s="28">
        <f>'Wykaz ppg'!BH9</f>
        <v>0</v>
      </c>
      <c r="J10" s="2">
        <f>'Wykaz ppg'!BI9</f>
        <v>20.56</v>
      </c>
      <c r="K10" s="28">
        <f>'Wykaz ppg'!BJ9</f>
        <v>246.71999999999997</v>
      </c>
      <c r="L10" s="2">
        <f>'Wykaz ppg'!BK9</f>
        <v>3.4750000000000003E-2</v>
      </c>
      <c r="M10" s="28">
        <f>'Wykaz ppg'!BL9</f>
        <v>1840.2557500000003</v>
      </c>
      <c r="N10" s="31">
        <f>'Wykaz ppg'!BM9</f>
        <v>2086.9757500000001</v>
      </c>
    </row>
    <row r="11" spans="1:14">
      <c r="A11" s="61" t="s">
        <v>57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34">
        <f>SUM(N3:N10)</f>
        <v>52019.954789999996</v>
      </c>
    </row>
    <row r="12" spans="1:14">
      <c r="A12" s="60" t="s">
        <v>45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34">
        <f>N11*0.23</f>
        <v>11964.5896017</v>
      </c>
    </row>
    <row r="13" spans="1:14">
      <c r="A13" s="60" t="s">
        <v>58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34">
        <f>N11+N12</f>
        <v>63984.544391699994</v>
      </c>
    </row>
    <row r="17" spans="1:14">
      <c r="G17" s="47"/>
      <c r="H17" s="47"/>
      <c r="L17" s="47"/>
      <c r="M17" s="47"/>
      <c r="N17" s="47"/>
    </row>
    <row r="18" spans="1:14" ht="14.4">
      <c r="G18" s="48" t="s">
        <v>59</v>
      </c>
      <c r="H18" s="49"/>
      <c r="I18" s="49"/>
      <c r="J18" s="49"/>
      <c r="K18" s="49"/>
      <c r="L18" s="48" t="s">
        <v>60</v>
      </c>
    </row>
    <row r="19" spans="1:14" ht="14.25" customHeight="1">
      <c r="H19" s="49"/>
      <c r="I19" s="49"/>
      <c r="J19" s="49"/>
      <c r="K19" s="49"/>
      <c r="L19" s="50" t="s">
        <v>61</v>
      </c>
    </row>
    <row r="21" spans="1:14">
      <c r="A21" s="51" t="s">
        <v>62</v>
      </c>
    </row>
    <row r="22" spans="1:14">
      <c r="A22" s="51" t="s">
        <v>65</v>
      </c>
    </row>
    <row r="27" spans="1:14" ht="14.25" customHeight="1"/>
    <row r="35" ht="14.25" customHeight="1"/>
    <row r="43" ht="14.25" customHeight="1"/>
    <row r="51" ht="14.25" customHeight="1"/>
    <row r="59" ht="14.25" customHeight="1"/>
  </sheetData>
  <mergeCells count="3">
    <mergeCell ref="A11:M11"/>
    <mergeCell ref="A12:M12"/>
    <mergeCell ref="A13:M13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Arkusz ofertowy - do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ThinkPad</cp:lastModifiedBy>
  <cp:revision>147</cp:revision>
  <cp:lastPrinted>2017-09-11T08:29:14Z</cp:lastPrinted>
  <dcterms:created xsi:type="dcterms:W3CDTF">2016-09-26T13:43:19Z</dcterms:created>
  <dcterms:modified xsi:type="dcterms:W3CDTF">2020-09-18T11:05:44Z</dcterms:modified>
</cp:coreProperties>
</file>